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стр1!$A$2:$DC$110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7" i="1" l="1"/>
  <c r="BB16" i="1" s="1"/>
  <c r="BX18" i="1"/>
  <c r="CN18" i="1" s="1"/>
  <c r="CN19" i="1"/>
  <c r="CN20" i="1"/>
  <c r="CN21" i="1"/>
  <c r="BX23" i="1"/>
  <c r="CN23" i="1" s="1"/>
  <c r="CN24" i="1"/>
  <c r="CN25" i="1"/>
  <c r="CN26" i="1"/>
  <c r="BX27" i="1"/>
  <c r="CN27" i="1"/>
  <c r="CN28" i="1"/>
  <c r="CN29" i="1"/>
  <c r="BX31" i="1"/>
  <c r="CN31" i="1"/>
  <c r="CN32" i="1"/>
  <c r="BB34" i="1"/>
  <c r="BB33" i="1" s="1"/>
  <c r="CN33" i="1" s="1"/>
  <c r="BX35" i="1"/>
  <c r="CN35" i="1"/>
  <c r="CN36" i="1"/>
  <c r="CN37" i="1"/>
  <c r="CN38" i="1"/>
  <c r="BX40" i="1"/>
  <c r="BX34" i="1" s="1"/>
  <c r="BX33" i="1" s="1"/>
  <c r="CN41" i="1"/>
  <c r="CN42" i="1"/>
  <c r="CN43" i="1"/>
  <c r="BB45" i="1"/>
  <c r="BX45" i="1"/>
  <c r="BX46" i="1"/>
  <c r="CN46" i="1"/>
  <c r="CN47" i="1"/>
  <c r="CN48" i="1"/>
  <c r="BB52" i="1"/>
  <c r="BX53" i="1"/>
  <c r="CN53" i="1" s="1"/>
  <c r="CN54" i="1"/>
  <c r="CN55" i="1"/>
  <c r="BB58" i="1"/>
  <c r="BB51" i="1" s="1"/>
  <c r="BX59" i="1"/>
  <c r="CN59" i="1" s="1"/>
  <c r="CN60" i="1"/>
  <c r="CN61" i="1"/>
  <c r="BB64" i="1"/>
  <c r="CN64" i="1" s="1"/>
  <c r="BB65" i="1"/>
  <c r="BX65" i="1"/>
  <c r="BX64" i="1" s="1"/>
  <c r="BB66" i="1"/>
  <c r="BX66" i="1"/>
  <c r="CN66" i="1"/>
  <c r="CN67" i="1"/>
  <c r="BX72" i="1"/>
  <c r="BX71" i="1" s="1"/>
  <c r="BX70" i="1" s="1"/>
  <c r="BX69" i="1" s="1"/>
  <c r="BX68" i="1" s="1"/>
  <c r="BB74" i="1"/>
  <c r="BB73" i="1" s="1"/>
  <c r="BB75" i="1"/>
  <c r="BX75" i="1"/>
  <c r="BB77" i="1"/>
  <c r="BX77" i="1"/>
  <c r="CN77" i="1" s="1"/>
  <c r="CN78" i="1"/>
  <c r="BX80" i="1"/>
  <c r="BX79" i="1" s="1"/>
  <c r="BB81" i="1"/>
  <c r="BB80" i="1" s="1"/>
  <c r="BX81" i="1"/>
  <c r="CN81" i="1"/>
  <c r="CN80" i="1" s="1"/>
  <c r="CN79" i="1" s="1"/>
  <c r="CN82" i="1"/>
  <c r="BB83" i="1"/>
  <c r="CN83" i="1" s="1"/>
  <c r="BB84" i="1"/>
  <c r="CN84" i="1" s="1"/>
  <c r="CN85" i="1"/>
  <c r="BX86" i="1"/>
  <c r="CN86" i="1"/>
  <c r="BX87" i="1"/>
  <c r="CN87" i="1"/>
  <c r="CN88" i="1"/>
  <c r="BB89" i="1"/>
  <c r="BX89" i="1"/>
  <c r="CN89" i="1"/>
  <c r="CN90" i="1"/>
  <c r="BX92" i="1"/>
  <c r="CN92" i="1" s="1"/>
  <c r="BX93" i="1"/>
  <c r="CN93" i="1"/>
  <c r="CN94" i="1"/>
  <c r="BB95" i="1"/>
  <c r="BX95" i="1"/>
  <c r="CN95" i="1"/>
  <c r="CN96" i="1"/>
  <c r="BB99" i="1"/>
  <c r="CN99" i="1" s="1"/>
  <c r="BX99" i="1"/>
  <c r="BX98" i="1" s="1"/>
  <c r="BX97" i="1" s="1"/>
  <c r="BB100" i="1"/>
  <c r="BX100" i="1"/>
  <c r="CN100" i="1"/>
  <c r="CN101" i="1"/>
  <c r="BX103" i="1"/>
  <c r="BB105" i="1"/>
  <c r="BB102" i="1" s="1"/>
  <c r="BX105" i="1"/>
  <c r="BX102" i="1" s="1"/>
  <c r="CN105" i="1"/>
  <c r="CN106" i="1"/>
  <c r="BX107" i="1"/>
  <c r="BB108" i="1"/>
  <c r="BB107" i="1" s="1"/>
  <c r="BX108" i="1"/>
  <c r="BK6" i="2"/>
  <c r="AT9" i="2"/>
  <c r="BV9" i="2"/>
  <c r="BV10" i="2"/>
  <c r="AT11" i="2"/>
  <c r="BV11" i="2" s="1"/>
  <c r="BV12" i="2"/>
  <c r="BV13" i="2"/>
  <c r="BV14" i="2"/>
  <c r="BV15" i="2"/>
  <c r="BV16" i="2"/>
  <c r="BV18" i="2"/>
  <c r="AT19" i="2"/>
  <c r="BV19" i="2" s="1"/>
  <c r="BV20" i="2"/>
  <c r="BV22" i="2"/>
  <c r="BV23" i="2"/>
  <c r="BV24" i="2"/>
  <c r="BV25" i="2"/>
  <c r="BV26" i="2"/>
  <c r="BV28" i="2"/>
  <c r="BV29" i="2"/>
  <c r="BV30" i="2"/>
  <c r="BV31" i="2"/>
  <c r="BV32" i="2"/>
  <c r="BV33" i="2"/>
  <c r="AT34" i="2"/>
  <c r="BV34" i="2"/>
  <c r="AT35" i="2"/>
  <c r="BV35" i="2" s="1"/>
  <c r="BV36" i="2"/>
  <c r="BV37" i="2"/>
  <c r="BV38" i="2"/>
  <c r="AT39" i="2"/>
  <c r="BV39" i="2"/>
  <c r="BV40" i="2"/>
  <c r="BV41" i="2"/>
  <c r="AT45" i="2"/>
  <c r="BV45" i="2"/>
  <c r="BV46" i="2"/>
  <c r="BV47" i="2"/>
  <c r="BV48" i="2"/>
  <c r="BZ37" i="3"/>
  <c r="BZ6" i="3" s="1"/>
  <c r="BB98" i="1" l="1"/>
  <c r="CN102" i="1"/>
  <c r="BB44" i="1"/>
  <c r="BX73" i="1"/>
  <c r="CN73" i="1" s="1"/>
  <c r="BX74" i="1"/>
  <c r="CN74" i="1" s="1"/>
  <c r="BX52" i="1"/>
  <c r="AT6" i="2"/>
  <c r="BX91" i="1"/>
  <c r="CN91" i="1" s="1"/>
  <c r="BX58" i="1"/>
  <c r="CN58" i="1" s="1"/>
  <c r="CN45" i="1"/>
  <c r="CN34" i="1"/>
  <c r="BX17" i="1"/>
  <c r="BX16" i="1" s="1"/>
  <c r="CN65" i="1"/>
  <c r="CN40" i="1"/>
  <c r="CN52" i="1" l="1"/>
  <c r="BX51" i="1"/>
  <c r="BB15" i="1"/>
  <c r="CN16" i="1"/>
  <c r="BG39" i="3"/>
  <c r="BV6" i="2"/>
  <c r="BB97" i="1"/>
  <c r="CN97" i="1" s="1"/>
  <c r="CN98" i="1"/>
  <c r="CN17" i="1"/>
  <c r="BB13" i="1" l="1"/>
  <c r="BX44" i="1"/>
  <c r="CN51" i="1"/>
  <c r="BX15" i="1" l="1"/>
  <c r="CN44" i="1"/>
  <c r="BG38" i="3"/>
  <c r="BG37" i="3" s="1"/>
  <c r="AT50" i="2"/>
  <c r="BX13" i="1" l="1"/>
  <c r="CN15" i="1"/>
  <c r="CO37" i="3"/>
  <c r="BG6" i="3"/>
  <c r="CO6" i="3" s="1"/>
  <c r="BK50" i="2" l="1"/>
  <c r="CN13" i="1"/>
</calcChain>
</file>

<file path=xl/sharedStrings.xml><?xml version="1.0" encoding="utf-8"?>
<sst xmlns="http://schemas.openxmlformats.org/spreadsheetml/2006/main" count="770" uniqueCount="348">
  <si>
    <t>ОТЧЕТ ОБ ИСПОЛНЕНИИ БЮДЖЕТА</t>
  </si>
  <si>
    <t>КОДЫ</t>
  </si>
  <si>
    <t>Форма по ОКУД</t>
  </si>
  <si>
    <t>0503117</t>
  </si>
  <si>
    <t xml:space="preserve">на 1 </t>
  </si>
  <si>
    <t>июня</t>
  </si>
  <si>
    <t>г.</t>
  </si>
  <si>
    <t>Дата</t>
  </si>
  <si>
    <t>01.06.2022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</si>
  <si>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</si>
  <si>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</si>
  <si>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</si>
  <si>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</si>
  <si>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</si>
  <si>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</si>
  <si>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</si>
  <si>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</si>
  <si>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</si>
  <si>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</si>
  <si>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</si>
  <si>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</si>
  <si>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</si>
  <si>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</si>
  <si>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</si>
  <si>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</si>
  <si>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</si>
  <si>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</si>
  <si>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</si>
  <si>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</si>
  <si>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</si>
  <si>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</si>
  <si>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</si>
  <si>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</si>
  <si>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</si>
  <si>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</si>
  <si>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</si>
  <si>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</si>
  <si>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</si>
  <si>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</si>
  <si>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</si>
  <si>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</si>
  <si>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</si>
  <si>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</si>
  <si>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</si>
  <si>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</si>
  <si>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</si>
  <si>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</si>
  <si>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</si>
  <si>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</si>
  <si>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</si>
  <si>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</si>
  <si>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</si>
  <si>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</si>
  <si>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</si>
  <si>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</si>
  <si>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</si>
  <si>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</si>
  <si>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</si>
  <si>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</si>
  <si>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</si>
  <si>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</si>
  <si>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</si>
  <si>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</si>
  <si>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</si>
  <si>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</si>
  <si>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</si>
  <si>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</si>
  <si>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</si>
  <si>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</si>
  <si>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</si>
  <si>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</si>
  <si>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</si>
  <si>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</si>
  <si>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</si>
  <si>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</si>
  <si>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</si>
  <si>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</si>
  <si>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</si>
  <si>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</si>
  <si>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</si>
  <si>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</si>
  <si>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</si>
  <si>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</si>
  <si>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</si>
  <si>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</si>
  <si>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</si>
  <si>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</si>
  <si>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</si>
  <si>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</si>
  <si>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</si>
  <si>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</si>
  <si>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</si>
  <si>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</si>
  <si>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</si>
  <si>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</si>
  <si>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</si>
  <si>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</si>
  <si>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</si>
  <si>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</si>
  <si>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</si>
  <si>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</si>
  <si>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</si>
  <si>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</si>
  <si>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</si>
  <si>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</si>
  <si>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</si>
  <si>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</si>
  <si>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</si>
  <si>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</si>
  <si>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</si>
  <si>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</si>
  <si>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</si>
  <si>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</si>
  <si>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</si>
  <si>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</si>
  <si>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</si>
  <si>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</si>
  <si>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</si>
  <si>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</si>
  <si>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</si>
  <si>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</si>
  <si>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</si>
  <si>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</si>
  <si>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</si>
  <si>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</si>
  <si>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</si>
  <si>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</si>
  <si>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</si>
  <si>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</si>
  <si>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</si>
  <si>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</si>
  <si>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</si>
  <si>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</si>
  <si>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</si>
  <si>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</si>
  <si>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</si>
  <si>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</si>
  <si>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</si>
  <si>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</si>
  <si>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</si>
  <si>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</si>
  <si>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</si>
  <si>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</si>
  <si>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</si>
  <si>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</si>
  <si>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</si>
  <si>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</si>
  <si>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</si>
  <si>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</si>
  <si>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</si>
  <si>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</si>
  <si>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</si>
  <si>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</si>
  <si>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</si>
  <si>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</si>
  <si>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</si>
  <si>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</si>
  <si>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</si>
  <si>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</si>
  <si>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</si>
  <si>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</si>
  <si>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</si>
  <si>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</si>
  <si>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</si>
  <si>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</si>
  <si>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</si>
  <si>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</si>
  <si>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</si>
  <si>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</si>
  <si>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</si>
  <si>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</si>
  <si>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</si>
  <si>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</si>
  <si>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</si>
  <si>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</si>
  <si>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</si>
  <si>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</si>
  <si>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</si>
  <si>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</si>
  <si>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</si>
  <si>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</si>
  <si>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</si>
  <si>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</si>
  <si>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</si>
  <si>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</si>
  <si>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</si>
  <si>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</si>
  <si>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</si>
  <si>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</si>
  <si>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</si>
  <si>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</si>
  <si>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</si>
  <si>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</si>
  <si>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</si>
  <si>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</si>
  <si>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</si>
  <si>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</si>
  <si>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</si>
  <si>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</si>
  <si>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</si>
  <si>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</si>
  <si>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</si>
  <si>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</si>
  <si>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</si>
  <si>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</si>
  <si>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</si>
  <si>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</si>
  <si>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</si>
  <si>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</si>
  <si>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</si>
  <si>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</si>
  <si>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</si>
  <si>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</si>
  <si>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</si>
  <si>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</si>
  <si>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</si>
  <si>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</si>
  <si>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</si>
  <si>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</si>
  <si>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</si>
  <si>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</si>
  <si>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</si>
  <si>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</si>
  <si>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</si>
  <si>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</si>
  <si>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</si>
  <si>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</si>
  <si>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</si>
  <si>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</si>
  <si>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</si>
  <si>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</si>
  <si>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</si>
  <si>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</si>
  <si>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</si>
  <si>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</si>
  <si>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</si>
  <si>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</si>
  <si>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</si>
  <si>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</si>
  <si>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</si>
  <si>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</si>
  <si>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</si>
  <si>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</si>
  <si>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</si>
  <si>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</si>
  <si>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</si>
  <si>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</si>
  <si>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</si>
  <si>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</si>
  <si>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</si>
  <si>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</si>
  <si>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</si>
  <si>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</si>
  <si>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</si>
  <si>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</si>
  <si>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</si>
  <si>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</si>
  <si>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</si>
  <si>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</si>
  <si>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</si>
  <si>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</si>
  <si>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</si>
  <si>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</si>
  <si>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</si>
  <si>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</si>
  <si>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</si>
  <si>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</si>
  <si>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</si>
  <si>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</si>
  <si>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</si>
  <si>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</si>
  <si>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</si>
  <si>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</si>
  <si>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</si>
  <si>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</si>
  <si>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</si>
  <si>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</si>
  <si>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</si>
  <si>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</si>
  <si>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</si>
  <si>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</si>
  <si>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</si>
  <si>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</si>
  <si>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</si>
  <si>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</si>
  <si>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</si>
  <si>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</si>
  <si>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</si>
  <si>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</si>
  <si>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</si>
  <si>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</si>
  <si>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</si>
  <si>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</si>
  <si>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</si>
  <si>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</si>
  <si>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</si>
  <si>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</si>
  <si>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</si>
  <si>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</si>
  <si>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</si>
  <si>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</si>
  <si>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</si>
  <si>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</si>
  <si>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</si>
  <si>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</si>
  <si>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</si>
  <si>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</si>
  <si>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</si>
  <si>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</si>
  <si>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</si>
  <si>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</si>
  <si>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</si>
  <si>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</si>
  <si>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</si>
  <si>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</si>
  <si>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</si>
  <si>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</si>
  <si>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</si>
  <si>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</si>
  <si>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</si>
  <si>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</si>
  <si>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</si>
  <si>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</si>
  <si>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</si>
  <si>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</si>
  <si>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</si>
  <si>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</si>
  <si>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</si>
  <si>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</si>
  <si>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</si>
  <si>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</si>
  <si>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</si>
  <si>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</si>
  <si>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</si>
  <si>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</si>
  <si>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</si>
  <si>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</si>
  <si>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</si>
  <si>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</si>
  <si>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</si>
  <si>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</si>
  <si>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</si>
  <si>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</si>
  <si>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</si>
  <si>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</si>
  <si>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06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</si>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</sst>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7" fillId="0" borderId="43" xfId="0" applyFont="1" applyBorder="1"/>
    <xf numFmtId="0" fontId="27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6" fillId="10" borderId="28" xfId="0" applyFont="1" applyFill="1" applyBorder="1"/>
    <xf numFmtId="49" fontId="16" fillId="10" borderId="15" xfId="0" applyNumberFormat="1" applyFont="1" applyFill="1" applyBorder="1" applyAlignment="1">
      <alignment horizontal="center"/>
    </xf>
    <xf numFmtId="49" fontId="16" fillId="10" borderId="16" xfId="0" applyNumberFormat="1" applyFont="1" applyFill="1" applyBorder="1" applyAlignment="1">
      <alignment horizontal="center"/>
    </xf>
    <xf numFmtId="4" fontId="16" fillId="10" borderId="16" xfId="0" applyNumberFormat="1" applyFont="1" applyFill="1" applyBorder="1" applyAlignment="1">
      <alignment horizontal="center"/>
    </xf>
    <xf numFmtId="4" fontId="16" fillId="10" borderId="29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49" fontId="16" fillId="3" borderId="1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8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left" vertical="top" wrapText="1"/>
    </xf>
    <xf numFmtId="4" fontId="19" fillId="3" borderId="11" xfId="0" applyNumberFormat="1" applyFont="1" applyFill="1" applyBorder="1" applyAlignment="1">
      <alignment horizontal="center"/>
    </xf>
    <xf numFmtId="4" fontId="20" fillId="3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top" wrapText="1"/>
    </xf>
    <xf numFmtId="4" fontId="20" fillId="0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vertical="top" wrapText="1"/>
    </xf>
    <xf numFmtId="164" fontId="25" fillId="0" borderId="18" xfId="0" applyNumberFormat="1" applyFont="1" applyFill="1" applyBorder="1" applyAlignment="1">
      <alignment horizontal="left" vertical="top" wrapText="1"/>
    </xf>
    <xf numFmtId="164" fontId="25" fillId="0" borderId="18" xfId="0" applyNumberFormat="1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top" wrapText="1"/>
    </xf>
    <xf numFmtId="4" fontId="20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6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8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3"/>
  <sheetViews>
    <sheetView view="pageBreakPreview" topLeftCell="A7" zoomScaleSheetLayoutView="100" workbookViewId="0">
      <selection activeCell="BX16" sqref="BX16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5703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2" width="0.5703125" style="1" customWidth="1"/>
    <col min="33" max="33" width="0.42578125" style="1" customWidth="1"/>
    <col min="34" max="34" width="1.42578125" style="1" customWidth="1"/>
    <col min="35" max="35" width="0.42578125" style="1" customWidth="1"/>
    <col min="36" max="36" width="1.8554687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71093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1" width="1.5703125" style="1" customWidth="1"/>
    <col min="82" max="82" width="1.42578125" style="1" customWidth="1"/>
    <col min="83" max="83" width="0.42578125" style="1" customWidth="1"/>
    <col min="84" max="84" width="1.5703125" style="1" customWidth="1"/>
    <col min="85" max="85" width="0.42578125" style="1" customWidth="1"/>
    <col min="86" max="86" width="4.5703125" style="1" customWidth="1"/>
    <col min="87" max="90" width="0.42578125" style="1" hidden="1" customWidth="1"/>
    <col min="91" max="91" width="0.5703125" style="1" hidden="1" customWidth="1"/>
    <col min="92" max="95" width="0.42578125" style="1" customWidth="1"/>
    <col min="96" max="96" width="0.5703125" style="1" hidden="1" customWidth="1"/>
    <col min="97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6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2"/>
      <c r="CO2" s="71" t="s">
        <v>1</v>
      </c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72" t="s">
        <v>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29" ht="10.5" customHeight="1" x14ac:dyDescent="0.2">
      <c r="AR4" s="4" t="s">
        <v>4</v>
      </c>
      <c r="AS4" s="73" t="s">
        <v>5</v>
      </c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>
        <v>2022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75" t="s">
        <v>8</v>
      </c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6" t="s">
        <v>11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"/>
      <c r="DE5" s="7"/>
      <c r="DF5" s="8"/>
    </row>
    <row r="6" spans="1:129" ht="10.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13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4" t="s">
        <v>14</v>
      </c>
      <c r="CD6" s="74"/>
      <c r="CE6" s="74"/>
      <c r="CF6" s="74"/>
      <c r="CG6" s="74"/>
      <c r="CH6" s="74"/>
      <c r="CL6" s="4" t="s">
        <v>10</v>
      </c>
      <c r="CM6" s="4"/>
      <c r="CO6" s="76" t="s">
        <v>15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9" t="s">
        <v>17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D7" s="80" t="s">
        <v>18</v>
      </c>
      <c r="CE7" s="80"/>
      <c r="CF7" s="80"/>
      <c r="CG7" s="80"/>
      <c r="CH7" s="80"/>
      <c r="CL7" s="4" t="s">
        <v>19</v>
      </c>
      <c r="CM7" s="4"/>
      <c r="CO7" s="75" t="s">
        <v>20</v>
      </c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</row>
    <row r="8" spans="1:129" ht="9.75" customHeight="1" x14ac:dyDescent="0.2">
      <c r="A8" s="1" t="s">
        <v>21</v>
      </c>
      <c r="CM8" s="4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</row>
    <row r="9" spans="1:129" ht="11.25" customHeight="1" x14ac:dyDescent="0.2">
      <c r="A9" s="1" t="s">
        <v>22</v>
      </c>
      <c r="CO9" s="81" t="s">
        <v>23</v>
      </c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</row>
    <row r="10" spans="1:129" ht="12" customHeight="1" x14ac:dyDescent="0.2">
      <c r="A10" s="82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</row>
    <row r="11" spans="1:129" ht="36.75" customHeight="1" x14ac:dyDescent="0.2">
      <c r="A11" s="83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 t="s">
        <v>26</v>
      </c>
      <c r="AG11" s="84"/>
      <c r="AH11" s="84"/>
      <c r="AI11" s="84"/>
      <c r="AJ11" s="84"/>
      <c r="AK11" s="84"/>
      <c r="AL11" s="84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 t="s">
        <v>28</v>
      </c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 t="s">
        <v>29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 t="s">
        <v>30</v>
      </c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</row>
    <row r="12" spans="1:129" x14ac:dyDescent="0.2">
      <c r="A12" s="86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7">
        <v>2</v>
      </c>
      <c r="AG12" s="87"/>
      <c r="AH12" s="87"/>
      <c r="AI12" s="87"/>
      <c r="AJ12" s="87"/>
      <c r="AK12" s="87"/>
      <c r="AL12" s="87">
        <v>3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>
        <v>4</v>
      </c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>
        <v>5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8">
        <v>6</v>
      </c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</row>
    <row r="13" spans="1:129" ht="15" customHeight="1" x14ac:dyDescent="0.2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32</v>
      </c>
      <c r="AG13" s="90"/>
      <c r="AH13" s="90"/>
      <c r="AI13" s="90"/>
      <c r="AJ13" s="90"/>
      <c r="AK13" s="90"/>
      <c r="AL13" s="91" t="s">
        <v>33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2">
        <f>BB15+BB97</f>
        <v>16056400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>
        <f>BX15+BX97</f>
        <v>9031619.8900000006</v>
      </c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3">
        <f>BB13-BX13</f>
        <v>7024780.1099999994</v>
      </c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29" ht="10.5" customHeight="1" x14ac:dyDescent="0.2">
      <c r="A14" s="11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95"/>
      <c r="AH14" s="95"/>
      <c r="AI14" s="95"/>
      <c r="AJ14" s="95"/>
      <c r="AK14" s="95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</row>
    <row r="15" spans="1:129" ht="12.75" customHeight="1" x14ac:dyDescent="0.2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 t="s">
        <v>32</v>
      </c>
      <c r="AG15" s="100"/>
      <c r="AH15" s="100"/>
      <c r="AI15" s="100"/>
      <c r="AJ15" s="100"/>
      <c r="AK15" s="100"/>
      <c r="AL15" s="101" t="s">
        <v>36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>
        <f>BB16+BB33+BB44+BB64+BB73</f>
        <v>12415300</v>
      </c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3">
        <f>BX16+BX33+BX44+BX64+BX73+BX79+BX86</f>
        <v>6124567.3100000005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>
        <f t="shared" ref="CN15:CN18" si="0">BB15-BX15</f>
        <v>6290732.6899999995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Y15" s="15"/>
    </row>
    <row r="16" spans="1:129" x14ac:dyDescent="0.2">
      <c r="A16" s="105" t="s">
        <v>37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32</v>
      </c>
      <c r="AG16" s="106"/>
      <c r="AH16" s="106"/>
      <c r="AI16" s="106"/>
      <c r="AJ16" s="106"/>
      <c r="AK16" s="106"/>
      <c r="AL16" s="107" t="s">
        <v>38</v>
      </c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>
        <f t="shared" ref="BB16:BB17" si="1">BB17</f>
        <v>1418300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>
        <f>BX17</f>
        <v>461342.54</v>
      </c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9">
        <f t="shared" si="0"/>
        <v>956957.46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</row>
    <row r="17" spans="1:107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 t="s">
        <v>32</v>
      </c>
      <c r="AG17" s="106"/>
      <c r="AH17" s="106"/>
      <c r="AI17" s="106"/>
      <c r="AJ17" s="106"/>
      <c r="AK17" s="106"/>
      <c r="AL17" s="110" t="s">
        <v>40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08">
        <f t="shared" si="1"/>
        <v>1418300</v>
      </c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>
        <f>BX18+BX27+BX23+BX31</f>
        <v>461342.54</v>
      </c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9">
        <f t="shared" si="0"/>
        <v>956957.46</v>
      </c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</row>
    <row r="18" spans="1:107" ht="55.5" customHeight="1" x14ac:dyDescent="0.2">
      <c r="A18" s="111" t="s">
        <v>41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06" t="s">
        <v>32</v>
      </c>
      <c r="AG18" s="106"/>
      <c r="AH18" s="106"/>
      <c r="AI18" s="106"/>
      <c r="AJ18" s="106"/>
      <c r="AK18" s="16"/>
      <c r="AL18" s="107" t="s">
        <v>42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>
        <v>1418300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>
        <f>BX19+BX20+BX21</f>
        <v>387733.29</v>
      </c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9">
        <f t="shared" si="0"/>
        <v>1030566.71</v>
      </c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</row>
    <row r="19" spans="1:107" ht="77.25" customHeight="1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95" t="s">
        <v>32</v>
      </c>
      <c r="AG19" s="95"/>
      <c r="AH19" s="95"/>
      <c r="AI19" s="95"/>
      <c r="AJ19" s="95"/>
      <c r="AK19" s="17"/>
      <c r="AL19" s="96" t="s">
        <v>44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45</v>
      </c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>
        <v>387159.57</v>
      </c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>
        <f t="shared" ref="CN19:CN21" si="2">-BX19</f>
        <v>-387159.57</v>
      </c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</row>
    <row r="20" spans="1:107" ht="54.75" customHeight="1" x14ac:dyDescent="0.2">
      <c r="A20" s="112" t="s">
        <v>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95" t="s">
        <v>32</v>
      </c>
      <c r="AG20" s="95"/>
      <c r="AH20" s="95"/>
      <c r="AI20" s="95"/>
      <c r="AJ20" s="95"/>
      <c r="AK20" s="17"/>
      <c r="AL20" s="96" t="s">
        <v>47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 t="s">
        <v>45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>
        <v>111.42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>
        <f t="shared" si="2"/>
        <v>-111.42</v>
      </c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</row>
    <row r="21" spans="1:107" ht="75.75" customHeight="1" x14ac:dyDescent="0.2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 t="s">
        <v>32</v>
      </c>
      <c r="AG21" s="95"/>
      <c r="AH21" s="95"/>
      <c r="AI21" s="95"/>
      <c r="AJ21" s="95"/>
      <c r="AK21" s="17"/>
      <c r="AL21" s="96" t="s">
        <v>49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 t="s">
        <v>45</v>
      </c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>
        <v>462.3</v>
      </c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>
        <f t="shared" si="2"/>
        <v>-462.3</v>
      </c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</row>
    <row r="22" spans="1:107" ht="60.7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 t="s">
        <v>32</v>
      </c>
      <c r="AG22" s="95"/>
      <c r="AH22" s="95"/>
      <c r="AI22" s="95"/>
      <c r="AJ22" s="95"/>
      <c r="AK22" s="17"/>
      <c r="AL22" s="96" t="s">
        <v>51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 t="s">
        <v>45</v>
      </c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3"/>
      <c r="BT22" s="13"/>
      <c r="BU22" s="13"/>
      <c r="BV22" s="13"/>
      <c r="BW22" s="13"/>
      <c r="BX22" s="97" t="s">
        <v>45</v>
      </c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18"/>
      <c r="CJ22" s="18"/>
      <c r="CK22" s="18"/>
      <c r="CL22" s="18"/>
      <c r="CM22" s="18"/>
      <c r="CN22" s="114" t="s">
        <v>45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</row>
    <row r="23" spans="1:107" ht="78" customHeight="1" x14ac:dyDescent="0.2">
      <c r="A23" s="115" t="s">
        <v>52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 t="s">
        <v>32</v>
      </c>
      <c r="AG23" s="116"/>
      <c r="AH23" s="116"/>
      <c r="AI23" s="116"/>
      <c r="AJ23" s="116"/>
      <c r="AK23" s="116"/>
      <c r="AL23" s="117" t="s">
        <v>53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8" t="s">
        <v>45</v>
      </c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>
        <f>BX24+BX25+BX26</f>
        <v>0</v>
      </c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>
        <f t="shared" ref="CN23:CN29" si="3">-BX23</f>
        <v>0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</row>
    <row r="24" spans="1:107" ht="98.25" hidden="1" customHeight="1" x14ac:dyDescent="0.2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95" t="s">
        <v>32</v>
      </c>
      <c r="AG24" s="95"/>
      <c r="AH24" s="95"/>
      <c r="AI24" s="95"/>
      <c r="AJ24" s="95"/>
      <c r="AK24" s="95"/>
      <c r="AL24" s="96" t="s">
        <v>55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 t="s">
        <v>45</v>
      </c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>
        <v>0</v>
      </c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>
        <f t="shared" si="3"/>
        <v>0</v>
      </c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 ht="88.5" hidden="1" customHeight="1" x14ac:dyDescent="0.2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95" t="s">
        <v>32</v>
      </c>
      <c r="AG25" s="95"/>
      <c r="AH25" s="95"/>
      <c r="AI25" s="95"/>
      <c r="AJ25" s="95"/>
      <c r="AK25" s="12"/>
      <c r="AL25" s="96" t="s">
        <v>57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 t="s">
        <v>45</v>
      </c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>
        <v>0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>
        <f t="shared" si="3"/>
        <v>0</v>
      </c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</row>
    <row r="26" spans="1:107" ht="99" hidden="1" customHeight="1" x14ac:dyDescent="0.2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95" t="s">
        <v>32</v>
      </c>
      <c r="AG26" s="95"/>
      <c r="AH26" s="95"/>
      <c r="AI26" s="95"/>
      <c r="AJ26" s="95"/>
      <c r="AK26" s="12"/>
      <c r="AL26" s="96" t="s">
        <v>59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 t="s">
        <v>45</v>
      </c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>
        <v>0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>
        <f t="shared" si="3"/>
        <v>0</v>
      </c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</row>
    <row r="27" spans="1:107" ht="35.2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 t="s">
        <v>32</v>
      </c>
      <c r="AG27" s="116"/>
      <c r="AH27" s="116"/>
      <c r="AI27" s="116"/>
      <c r="AJ27" s="116"/>
      <c r="AK27" s="17"/>
      <c r="AL27" s="117" t="s">
        <v>61</v>
      </c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8" t="s">
        <v>45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>
        <f>BX28+BX29</f>
        <v>466.61</v>
      </c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9">
        <f t="shared" si="3"/>
        <v>-466.61</v>
      </c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</row>
    <row r="28" spans="1:107" ht="55.5" customHeight="1" x14ac:dyDescent="0.2">
      <c r="A28" s="112" t="s">
        <v>62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95" t="s">
        <v>32</v>
      </c>
      <c r="AG28" s="95"/>
      <c r="AH28" s="95"/>
      <c r="AI28" s="95"/>
      <c r="AJ28" s="95"/>
      <c r="AK28" s="12"/>
      <c r="AL28" s="96" t="s">
        <v>63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 t="s">
        <v>45</v>
      </c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>
        <v>462.12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>
        <f t="shared" si="3"/>
        <v>-462.12</v>
      </c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</row>
    <row r="29" spans="1:107" ht="45.75" customHeight="1" x14ac:dyDescent="0.2">
      <c r="A29" s="112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95" t="s">
        <v>65</v>
      </c>
      <c r="AG29" s="95"/>
      <c r="AH29" s="95"/>
      <c r="AI29" s="95"/>
      <c r="AJ29" s="95"/>
      <c r="AK29" s="12"/>
      <c r="AL29" s="96" t="s">
        <v>66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 t="s">
        <v>45</v>
      </c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>
        <v>4.49</v>
      </c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>
        <f t="shared" si="3"/>
        <v>-4.49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</row>
    <row r="30" spans="1:107" ht="54" customHeight="1" x14ac:dyDescent="0.2">
      <c r="A30" s="11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95" t="s">
        <v>68</v>
      </c>
      <c r="AG30" s="95"/>
      <c r="AH30" s="95"/>
      <c r="AI30" s="95"/>
      <c r="AJ30" s="95"/>
      <c r="AK30" s="95"/>
      <c r="AL30" s="96" t="s">
        <v>69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 t="s">
        <v>45</v>
      </c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 t="s">
        <v>45</v>
      </c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45</v>
      </c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 ht="76.5" customHeight="1" x14ac:dyDescent="0.2">
      <c r="A31" s="115" t="s">
        <v>70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 t="s">
        <v>32</v>
      </c>
      <c r="AG31" s="116"/>
      <c r="AH31" s="116"/>
      <c r="AI31" s="116"/>
      <c r="AJ31" s="116"/>
      <c r="AK31" s="17"/>
      <c r="AL31" s="117" t="s">
        <v>71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 t="s">
        <v>45</v>
      </c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>
        <f>BX32</f>
        <v>73142.64</v>
      </c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9">
        <f t="shared" ref="CN31:CN32" si="4">-BX31</f>
        <v>-73142.64</v>
      </c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</row>
    <row r="32" spans="1:107" ht="87" customHeight="1" x14ac:dyDescent="0.2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95" t="s">
        <v>32</v>
      </c>
      <c r="AG32" s="95"/>
      <c r="AH32" s="95"/>
      <c r="AI32" s="95"/>
      <c r="AJ32" s="95"/>
      <c r="AK32" s="12"/>
      <c r="AL32" s="96" t="s">
        <v>73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 t="s">
        <v>45</v>
      </c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>
        <v>73142.64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>
        <f t="shared" si="4"/>
        <v>-73142.64</v>
      </c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 ht="12.75" customHeight="1" x14ac:dyDescent="0.2">
      <c r="A33" s="99" t="s">
        <v>74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 t="s">
        <v>32</v>
      </c>
      <c r="AG33" s="100"/>
      <c r="AH33" s="100"/>
      <c r="AI33" s="100"/>
      <c r="AJ33" s="100"/>
      <c r="AK33" s="100"/>
      <c r="AL33" s="101" t="s">
        <v>75</v>
      </c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>
        <f t="shared" ref="BB33:BB34" si="5">BB34</f>
        <v>5240000</v>
      </c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>
        <f>BX34</f>
        <v>4447767.54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4">
        <f t="shared" ref="CN33:CN35" si="6">BB33-BX33</f>
        <v>792232.46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</row>
    <row r="34" spans="1:107" ht="14.25" customHeight="1" x14ac:dyDescent="0.2">
      <c r="A34" s="105" t="s">
        <v>76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 t="s">
        <v>32</v>
      </c>
      <c r="AG34" s="106"/>
      <c r="AH34" s="106"/>
      <c r="AI34" s="106"/>
      <c r="AJ34" s="106"/>
      <c r="AK34" s="16"/>
      <c r="AL34" s="120" t="s">
        <v>77</v>
      </c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>
        <f t="shared" si="5"/>
        <v>5240000</v>
      </c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9"/>
      <c r="BT34" s="19"/>
      <c r="BU34" s="19"/>
      <c r="BV34" s="19"/>
      <c r="BW34" s="20"/>
      <c r="BX34" s="108">
        <f>BX35+BX40</f>
        <v>4447767.54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>
        <f t="shared" si="6"/>
        <v>792232.46</v>
      </c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</row>
    <row r="35" spans="1:107" ht="15" customHeight="1" x14ac:dyDescent="0.2">
      <c r="A35" s="105" t="s">
        <v>76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 t="s">
        <v>32</v>
      </c>
      <c r="AG35" s="106"/>
      <c r="AH35" s="106"/>
      <c r="AI35" s="106"/>
      <c r="AJ35" s="106"/>
      <c r="AK35" s="16"/>
      <c r="AL35" s="107" t="s">
        <v>78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>
        <v>5240000</v>
      </c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>
        <f>BX36+BX37+BX38</f>
        <v>4448190.96</v>
      </c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>
        <f t="shared" si="6"/>
        <v>791809.04</v>
      </c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</row>
    <row r="36" spans="1:107" ht="36" customHeight="1" x14ac:dyDescent="0.2">
      <c r="A36" s="122" t="s">
        <v>79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95" t="s">
        <v>32</v>
      </c>
      <c r="AG36" s="95"/>
      <c r="AH36" s="95"/>
      <c r="AI36" s="95"/>
      <c r="AJ36" s="95"/>
      <c r="AK36" s="12"/>
      <c r="AL36" s="96" t="s">
        <v>80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 t="s">
        <v>45</v>
      </c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>
        <v>4447938.66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>
        <f t="shared" ref="CN36:CN38" si="7">-BX36</f>
        <v>-4447938.66</v>
      </c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</row>
    <row r="37" spans="1:107" ht="24" customHeight="1" x14ac:dyDescent="0.2">
      <c r="A37" s="112" t="s">
        <v>81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95" t="s">
        <v>32</v>
      </c>
      <c r="AG37" s="95"/>
      <c r="AH37" s="95"/>
      <c r="AI37" s="95"/>
      <c r="AJ37" s="95"/>
      <c r="AK37" s="12"/>
      <c r="AL37" s="96" t="s">
        <v>82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 t="s">
        <v>45</v>
      </c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>
        <v>652.29999999999995</v>
      </c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>
        <f t="shared" si="7"/>
        <v>-652.29999999999995</v>
      </c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</row>
    <row r="38" spans="1:107" ht="34.5" customHeight="1" x14ac:dyDescent="0.2">
      <c r="A38" s="112" t="s">
        <v>83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95" t="s">
        <v>32</v>
      </c>
      <c r="AG38" s="95"/>
      <c r="AH38" s="95"/>
      <c r="AI38" s="95"/>
      <c r="AJ38" s="95"/>
      <c r="AK38" s="12"/>
      <c r="AL38" s="96" t="s">
        <v>84</v>
      </c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 t="s">
        <v>45</v>
      </c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>
        <v>-400</v>
      </c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>
        <f t="shared" si="7"/>
        <v>400</v>
      </c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</row>
    <row r="39" spans="1:107" ht="14.65" hidden="1" customHeight="1" x14ac:dyDescent="0.2">
      <c r="A39" s="123" t="s">
        <v>85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95" t="s">
        <v>32</v>
      </c>
      <c r="AG39" s="95"/>
      <c r="AH39" s="95"/>
      <c r="AI39" s="95"/>
      <c r="AJ39" s="95"/>
      <c r="AK39" s="12"/>
      <c r="AL39" s="124" t="s">
        <v>86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5" t="s">
        <v>45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21"/>
      <c r="BT39" s="21"/>
      <c r="BU39" s="21"/>
      <c r="BV39" s="21"/>
      <c r="BW39" s="22"/>
      <c r="BX39" s="97" t="s">
        <v>45</v>
      </c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45</v>
      </c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</row>
    <row r="40" spans="1:107" x14ac:dyDescent="0.2">
      <c r="A40" s="126" t="s">
        <v>76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06" t="s">
        <v>32</v>
      </c>
      <c r="AG40" s="106"/>
      <c r="AH40" s="106"/>
      <c r="AI40" s="106"/>
      <c r="AJ40" s="106"/>
      <c r="AK40" s="16"/>
      <c r="AL40" s="107" t="s">
        <v>87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 t="s">
        <v>45</v>
      </c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>
        <f>BX41+BX42+BX43</f>
        <v>-423.41999999999996</v>
      </c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9">
        <f t="shared" ref="CN40:CN43" si="8">-BX40</f>
        <v>423.41999999999996</v>
      </c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</row>
    <row r="41" spans="1:107" ht="23.25" customHeight="1" x14ac:dyDescent="0.2">
      <c r="A41" s="127" t="s">
        <v>88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95" t="s">
        <v>32</v>
      </c>
      <c r="AG41" s="95"/>
      <c r="AH41" s="95"/>
      <c r="AI41" s="95"/>
      <c r="AJ41" s="95"/>
      <c r="AK41" s="12"/>
      <c r="AL41" s="96" t="s">
        <v>89</v>
      </c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 t="s">
        <v>45</v>
      </c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>
        <v>-0.12</v>
      </c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8">
        <f t="shared" si="8"/>
        <v>0.12</v>
      </c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</row>
    <row r="42" spans="1:107" ht="23.25" customHeight="1" x14ac:dyDescent="0.2">
      <c r="A42" s="127" t="s">
        <v>88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95" t="s">
        <v>32</v>
      </c>
      <c r="AG42" s="95"/>
      <c r="AH42" s="95"/>
      <c r="AI42" s="95"/>
      <c r="AJ42" s="95"/>
      <c r="AK42" s="12"/>
      <c r="AL42" s="96" t="s">
        <v>90</v>
      </c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 t="s">
        <v>45</v>
      </c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>
        <v>-55.02</v>
      </c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8">
        <f t="shared" si="8"/>
        <v>55.02</v>
      </c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</row>
    <row r="43" spans="1:107" ht="23.25" customHeight="1" x14ac:dyDescent="0.2">
      <c r="A43" s="127" t="s">
        <v>88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95" t="s">
        <v>32</v>
      </c>
      <c r="AG43" s="95"/>
      <c r="AH43" s="95"/>
      <c r="AI43" s="95"/>
      <c r="AJ43" s="95"/>
      <c r="AK43" s="12"/>
      <c r="AL43" s="96" t="s">
        <v>91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 t="s">
        <v>45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>
        <v>-368.28</v>
      </c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8">
        <f t="shared" si="8"/>
        <v>368.28</v>
      </c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</row>
    <row r="44" spans="1:107" ht="12.75" customHeight="1" x14ac:dyDescent="0.2">
      <c r="A44" s="99" t="s">
        <v>92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00" t="s">
        <v>32</v>
      </c>
      <c r="AG44" s="100"/>
      <c r="AH44" s="100"/>
      <c r="AI44" s="100"/>
      <c r="AJ44" s="100"/>
      <c r="AK44" s="100"/>
      <c r="AL44" s="101" t="s">
        <v>93</v>
      </c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2">
        <f>BB45+BB51</f>
        <v>5537000</v>
      </c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>
        <f>BX45+BX51</f>
        <v>1100802.79</v>
      </c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4">
        <f t="shared" ref="CN44:CN46" si="9">BB44-BX44</f>
        <v>4436197.21</v>
      </c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</row>
    <row r="45" spans="1:107" ht="15.75" customHeight="1" x14ac:dyDescent="0.2">
      <c r="A45" s="105" t="s">
        <v>94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6" t="s">
        <v>32</v>
      </c>
      <c r="AG45" s="106"/>
      <c r="AH45" s="106"/>
      <c r="AI45" s="106"/>
      <c r="AJ45" s="106"/>
      <c r="AK45" s="106"/>
      <c r="AL45" s="107" t="s">
        <v>95</v>
      </c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>
        <f>BB46</f>
        <v>223000</v>
      </c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>
        <f>BX46</f>
        <v>9221.76</v>
      </c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9">
        <f t="shared" si="9"/>
        <v>213778.24</v>
      </c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</row>
    <row r="46" spans="1:107" ht="36.75" customHeight="1" x14ac:dyDescent="0.2">
      <c r="A46" s="128" t="s">
        <v>96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06" t="s">
        <v>32</v>
      </c>
      <c r="AG46" s="106"/>
      <c r="AH46" s="106"/>
      <c r="AI46" s="106"/>
      <c r="AJ46" s="106"/>
      <c r="AK46" s="106"/>
      <c r="AL46" s="107" t="s">
        <v>97</v>
      </c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>
        <v>223000</v>
      </c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>
        <f>BX47+BX48</f>
        <v>9221.76</v>
      </c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9">
        <f t="shared" si="9"/>
        <v>213778.24</v>
      </c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</row>
    <row r="47" spans="1:107" ht="57.75" customHeight="1" x14ac:dyDescent="0.2">
      <c r="A47" s="129" t="s">
        <v>98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95" t="s">
        <v>32</v>
      </c>
      <c r="AG47" s="95"/>
      <c r="AH47" s="95"/>
      <c r="AI47" s="95"/>
      <c r="AJ47" s="95"/>
      <c r="AK47" s="95"/>
      <c r="AL47" s="96" t="s">
        <v>99</v>
      </c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 t="s">
        <v>45</v>
      </c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>
        <v>8436.5</v>
      </c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8">
        <f t="shared" ref="CN47:CN48" si="10">-BX47</f>
        <v>-8436.5</v>
      </c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</row>
    <row r="48" spans="1:107" ht="46.5" customHeight="1" x14ac:dyDescent="0.2">
      <c r="A48" s="129" t="s">
        <v>100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95" t="s">
        <v>32</v>
      </c>
      <c r="AG48" s="95"/>
      <c r="AH48" s="95"/>
      <c r="AI48" s="95"/>
      <c r="AJ48" s="95"/>
      <c r="AK48" s="12"/>
      <c r="AL48" s="96" t="s">
        <v>101</v>
      </c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7" t="s">
        <v>45</v>
      </c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>
        <v>785.26</v>
      </c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8">
        <f t="shared" si="10"/>
        <v>-785.26</v>
      </c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</row>
    <row r="49" spans="1:107" ht="54.75" customHeight="1" x14ac:dyDescent="0.2">
      <c r="A49" s="129" t="s">
        <v>102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95" t="s">
        <v>32</v>
      </c>
      <c r="AG49" s="95"/>
      <c r="AH49" s="95"/>
      <c r="AI49" s="95"/>
      <c r="AJ49" s="95"/>
      <c r="AK49" s="12"/>
      <c r="AL49" s="130" t="s">
        <v>103</v>
      </c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25" t="s">
        <v>45</v>
      </c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21"/>
      <c r="BT49" s="21"/>
      <c r="BU49" s="21"/>
      <c r="BV49" s="21"/>
      <c r="BW49" s="22"/>
      <c r="BX49" s="97" t="s">
        <v>45</v>
      </c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8" t="s">
        <v>45</v>
      </c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</row>
    <row r="50" spans="1:107" ht="34.5" customHeight="1" x14ac:dyDescent="0.2">
      <c r="A50" s="129" t="s">
        <v>104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95" t="s">
        <v>105</v>
      </c>
      <c r="AG50" s="95"/>
      <c r="AH50" s="95"/>
      <c r="AI50" s="95"/>
      <c r="AJ50" s="95"/>
      <c r="AK50" s="12"/>
      <c r="AL50" s="96" t="s">
        <v>106</v>
      </c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 t="s">
        <v>45</v>
      </c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 t="s">
        <v>45</v>
      </c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8" t="s">
        <v>45</v>
      </c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</row>
    <row r="51" spans="1:107" ht="15" customHeight="1" x14ac:dyDescent="0.2">
      <c r="A51" s="105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6" t="s">
        <v>32</v>
      </c>
      <c r="AG51" s="106"/>
      <c r="AH51" s="106"/>
      <c r="AI51" s="106"/>
      <c r="AJ51" s="106"/>
      <c r="AK51" s="106"/>
      <c r="AL51" s="107" t="s">
        <v>108</v>
      </c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8">
        <f>BB52+BB58</f>
        <v>5314000</v>
      </c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>
        <f>BX52+BX58</f>
        <v>1091581.03</v>
      </c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9">
        <f t="shared" ref="CN51:CN53" si="11">BB51-BX51</f>
        <v>4222418.97</v>
      </c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</row>
    <row r="52" spans="1:107" ht="13.5" customHeight="1" x14ac:dyDescent="0.2">
      <c r="A52" s="131" t="s">
        <v>109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06" t="s">
        <v>32</v>
      </c>
      <c r="AG52" s="106"/>
      <c r="AH52" s="106"/>
      <c r="AI52" s="106"/>
      <c r="AJ52" s="106"/>
      <c r="AK52" s="16"/>
      <c r="AL52" s="107" t="s">
        <v>110</v>
      </c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8">
        <f>BB53</f>
        <v>2000000</v>
      </c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>
        <f>BX53</f>
        <v>1015086.6699999999</v>
      </c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9">
        <f t="shared" si="11"/>
        <v>984913.33000000007</v>
      </c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</row>
    <row r="53" spans="1:107" ht="27" customHeight="1" x14ac:dyDescent="0.2">
      <c r="A53" s="131" t="s">
        <v>111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06" t="s">
        <v>32</v>
      </c>
      <c r="AG53" s="106"/>
      <c r="AH53" s="106"/>
      <c r="AI53" s="106"/>
      <c r="AJ53" s="106"/>
      <c r="AK53" s="106"/>
      <c r="AL53" s="107" t="s">
        <v>112</v>
      </c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>
        <v>2000000</v>
      </c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>
        <f>BX54+BX55</f>
        <v>1015086.6699999999</v>
      </c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9">
        <f t="shared" si="11"/>
        <v>984913.33000000007</v>
      </c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</row>
    <row r="54" spans="1:107" ht="44.25" customHeight="1" x14ac:dyDescent="0.2">
      <c r="A54" s="112" t="s">
        <v>113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95" t="s">
        <v>32</v>
      </c>
      <c r="AG54" s="95"/>
      <c r="AH54" s="95"/>
      <c r="AI54" s="95"/>
      <c r="AJ54" s="95"/>
      <c r="AK54" s="95"/>
      <c r="AL54" s="96" t="s">
        <v>114</v>
      </c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7" t="s">
        <v>45</v>
      </c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>
        <v>1015071.96</v>
      </c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8">
        <f t="shared" ref="CN54:CN55" si="12">-BX54</f>
        <v>-1015071.96</v>
      </c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</row>
    <row r="55" spans="1:107" ht="33" customHeight="1" x14ac:dyDescent="0.2">
      <c r="A55" s="112" t="s">
        <v>115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95" t="s">
        <v>32</v>
      </c>
      <c r="AG55" s="95"/>
      <c r="AH55" s="95"/>
      <c r="AI55" s="95"/>
      <c r="AJ55" s="95"/>
      <c r="AK55" s="12"/>
      <c r="AL55" s="96" t="s">
        <v>116</v>
      </c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7" t="s">
        <v>45</v>
      </c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>
        <v>14.71</v>
      </c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8">
        <f t="shared" si="12"/>
        <v>-14.71</v>
      </c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</row>
    <row r="56" spans="1:107" ht="48.75" customHeight="1" x14ac:dyDescent="0.2">
      <c r="A56" s="112" t="s">
        <v>117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95" t="s">
        <v>32</v>
      </c>
      <c r="AG56" s="95"/>
      <c r="AH56" s="95"/>
      <c r="AI56" s="95"/>
      <c r="AJ56" s="95"/>
      <c r="AK56" s="12"/>
      <c r="AL56" s="96" t="s">
        <v>118</v>
      </c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7" t="s">
        <v>45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 t="s">
        <v>45</v>
      </c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8" t="s">
        <v>45</v>
      </c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</row>
    <row r="57" spans="1:107" ht="36" customHeight="1" x14ac:dyDescent="0.2">
      <c r="A57" s="112" t="s">
        <v>119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95" t="s">
        <v>32</v>
      </c>
      <c r="AG57" s="95"/>
      <c r="AH57" s="95"/>
      <c r="AI57" s="95"/>
      <c r="AJ57" s="95"/>
      <c r="AK57" s="12"/>
      <c r="AL57" s="96" t="s">
        <v>120</v>
      </c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 t="s">
        <v>45</v>
      </c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 t="s">
        <v>45</v>
      </c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8" t="s">
        <v>45</v>
      </c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</row>
    <row r="58" spans="1:107" ht="15" customHeight="1" x14ac:dyDescent="0.2">
      <c r="A58" s="131" t="s">
        <v>121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2" t="s">
        <v>32</v>
      </c>
      <c r="AG58" s="132"/>
      <c r="AH58" s="132"/>
      <c r="AI58" s="132"/>
      <c r="AJ58" s="132"/>
      <c r="AK58" s="23"/>
      <c r="AL58" s="107" t="s">
        <v>122</v>
      </c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8">
        <f>BB59</f>
        <v>3314000</v>
      </c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>
        <f>BX59</f>
        <v>76494.36</v>
      </c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9">
        <f t="shared" ref="CN58:CN59" si="13">BB58-BX58</f>
        <v>3237505.64</v>
      </c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</row>
    <row r="59" spans="1:107" ht="26.25" customHeight="1" x14ac:dyDescent="0.2">
      <c r="A59" s="131" t="s">
        <v>123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06" t="s">
        <v>32</v>
      </c>
      <c r="AG59" s="106"/>
      <c r="AH59" s="106"/>
      <c r="AI59" s="106"/>
      <c r="AJ59" s="106"/>
      <c r="AK59" s="106"/>
      <c r="AL59" s="107" t="s">
        <v>124</v>
      </c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8">
        <v>3314000</v>
      </c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>
        <f>BX60+BX61</f>
        <v>76494.36</v>
      </c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9">
        <f t="shared" si="13"/>
        <v>3237505.64</v>
      </c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</row>
    <row r="60" spans="1:107" ht="43.5" customHeight="1" x14ac:dyDescent="0.2">
      <c r="A60" s="112" t="s">
        <v>125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95" t="s">
        <v>32</v>
      </c>
      <c r="AG60" s="95"/>
      <c r="AH60" s="95"/>
      <c r="AI60" s="95"/>
      <c r="AJ60" s="95"/>
      <c r="AK60" s="95"/>
      <c r="AL60" s="96" t="s">
        <v>126</v>
      </c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7" t="s">
        <v>45</v>
      </c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>
        <v>72383.67</v>
      </c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8">
        <f t="shared" ref="CN60:CN61" si="14">-BX60</f>
        <v>-72383.67</v>
      </c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</row>
    <row r="61" spans="1:107" ht="33" customHeight="1" x14ac:dyDescent="0.2">
      <c r="A61" s="112" t="s">
        <v>127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95" t="s">
        <v>32</v>
      </c>
      <c r="AG61" s="95"/>
      <c r="AH61" s="95"/>
      <c r="AI61" s="95"/>
      <c r="AJ61" s="95"/>
      <c r="AK61" s="12"/>
      <c r="AL61" s="96" t="s">
        <v>128</v>
      </c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7" t="s">
        <v>45</v>
      </c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>
        <v>4110.6899999999996</v>
      </c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8">
        <f t="shared" si="14"/>
        <v>-4110.6899999999996</v>
      </c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</row>
    <row r="62" spans="1:107" ht="46.5" customHeight="1" x14ac:dyDescent="0.2">
      <c r="A62" s="112" t="s">
        <v>129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95" t="s">
        <v>32</v>
      </c>
      <c r="AG62" s="95"/>
      <c r="AH62" s="95"/>
      <c r="AI62" s="95"/>
      <c r="AJ62" s="95"/>
      <c r="AK62" s="12"/>
      <c r="AL62" s="130" t="s">
        <v>130</v>
      </c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25" t="s">
        <v>45</v>
      </c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21"/>
      <c r="BT62" s="21"/>
      <c r="BU62" s="21"/>
      <c r="BV62" s="21"/>
      <c r="BW62" s="22"/>
      <c r="BX62" s="133" t="s">
        <v>45</v>
      </c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98" t="s">
        <v>45</v>
      </c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</row>
    <row r="63" spans="1:107" ht="37.5" customHeight="1" x14ac:dyDescent="0.2">
      <c r="A63" s="112" t="s">
        <v>131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95" t="s">
        <v>32</v>
      </c>
      <c r="AG63" s="95"/>
      <c r="AH63" s="95"/>
      <c r="AI63" s="95"/>
      <c r="AJ63" s="95"/>
      <c r="AK63" s="12"/>
      <c r="AL63" s="130" t="s">
        <v>132</v>
      </c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97" t="s">
        <v>45</v>
      </c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 t="s">
        <v>45</v>
      </c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8" t="s">
        <v>45</v>
      </c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</row>
    <row r="64" spans="1:107" ht="14.25" customHeight="1" x14ac:dyDescent="0.2">
      <c r="A64" s="134" t="s">
        <v>133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00" t="s">
        <v>32</v>
      </c>
      <c r="AG64" s="100"/>
      <c r="AH64" s="100"/>
      <c r="AI64" s="100"/>
      <c r="AJ64" s="100"/>
      <c r="AK64" s="100"/>
      <c r="AL64" s="101" t="s">
        <v>134</v>
      </c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2">
        <f t="shared" ref="BB64:BB66" si="15">BB65</f>
        <v>30000</v>
      </c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>
        <f t="shared" ref="BX64:BX66" si="16">BX65</f>
        <v>8500</v>
      </c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4">
        <f t="shared" ref="CN64:CN67" si="17">BB64-BX64</f>
        <v>21500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</row>
    <row r="65" spans="1:132" s="11" customFormat="1" ht="34.5" customHeight="1" x14ac:dyDescent="0.2">
      <c r="A65" s="128" t="s">
        <v>135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06" t="s">
        <v>32</v>
      </c>
      <c r="AG65" s="106"/>
      <c r="AH65" s="106"/>
      <c r="AI65" s="106"/>
      <c r="AJ65" s="106"/>
      <c r="AK65" s="16"/>
      <c r="AL65" s="107" t="s">
        <v>136</v>
      </c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8">
        <f t="shared" si="15"/>
        <v>30000</v>
      </c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>
        <f t="shared" si="16"/>
        <v>8500</v>
      </c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9">
        <f t="shared" si="17"/>
        <v>21500</v>
      </c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</row>
    <row r="66" spans="1:132" s="11" customFormat="1" ht="47.25" customHeight="1" x14ac:dyDescent="0.2">
      <c r="A66" s="129" t="s">
        <v>137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95" t="s">
        <v>32</v>
      </c>
      <c r="AG66" s="95"/>
      <c r="AH66" s="95"/>
      <c r="AI66" s="95"/>
      <c r="AJ66" s="95"/>
      <c r="AK66" s="95"/>
      <c r="AL66" s="96" t="s">
        <v>138</v>
      </c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7">
        <f t="shared" si="15"/>
        <v>30000</v>
      </c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>
        <f t="shared" si="16"/>
        <v>8500</v>
      </c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8">
        <f t="shared" si="17"/>
        <v>21500</v>
      </c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</row>
    <row r="67" spans="1:132" s="11" customFormat="1" ht="45" customHeight="1" x14ac:dyDescent="0.2">
      <c r="A67" s="129" t="s">
        <v>137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95" t="s">
        <v>32</v>
      </c>
      <c r="AG67" s="95"/>
      <c r="AH67" s="95"/>
      <c r="AI67" s="95"/>
      <c r="AJ67" s="95"/>
      <c r="AK67" s="95"/>
      <c r="AL67" s="96" t="s">
        <v>139</v>
      </c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7">
        <v>30000</v>
      </c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>
        <v>8500</v>
      </c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8">
        <f t="shared" si="17"/>
        <v>21500</v>
      </c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</row>
    <row r="68" spans="1:132" s="11" customFormat="1" ht="24.75" hidden="1" customHeight="1" x14ac:dyDescent="0.2">
      <c r="A68" s="134" t="s">
        <v>140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00" t="s">
        <v>32</v>
      </c>
      <c r="AG68" s="100"/>
      <c r="AH68" s="100"/>
      <c r="AI68" s="100"/>
      <c r="AJ68" s="100"/>
      <c r="AK68" s="14"/>
      <c r="AL68" s="135" t="s">
        <v>141</v>
      </c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24"/>
      <c r="BA68" s="25"/>
      <c r="BB68" s="136" t="s">
        <v>45</v>
      </c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26"/>
      <c r="BT68" s="26"/>
      <c r="BU68" s="26"/>
      <c r="BV68" s="26"/>
      <c r="BW68" s="26"/>
      <c r="BX68" s="102" t="e">
        <f t="shared" ref="BX68:BX71" si="18">BX69</f>
        <v>#REF!</v>
      </c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4" t="s">
        <v>45</v>
      </c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</row>
    <row r="69" spans="1:132" s="11" customFormat="1" ht="15" hidden="1" customHeight="1" x14ac:dyDescent="0.2">
      <c r="A69" s="128" t="s">
        <v>142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06" t="s">
        <v>32</v>
      </c>
      <c r="AG69" s="106"/>
      <c r="AH69" s="106"/>
      <c r="AI69" s="106"/>
      <c r="AJ69" s="106"/>
      <c r="AK69" s="16"/>
      <c r="AL69" s="137" t="s">
        <v>143</v>
      </c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27"/>
      <c r="BA69" s="28"/>
      <c r="BB69" s="121" t="s">
        <v>45</v>
      </c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08" t="e">
        <f t="shared" si="18"/>
        <v>#REF!</v>
      </c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9" t="s">
        <v>45</v>
      </c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</row>
    <row r="70" spans="1:132" s="11" customFormat="1" ht="15.75" hidden="1" customHeight="1" x14ac:dyDescent="0.2">
      <c r="A70" s="129" t="s">
        <v>144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95" t="s">
        <v>32</v>
      </c>
      <c r="AG70" s="95"/>
      <c r="AH70" s="95"/>
      <c r="AI70" s="95"/>
      <c r="AJ70" s="95"/>
      <c r="AK70" s="12"/>
      <c r="AL70" s="130" t="s">
        <v>145</v>
      </c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29"/>
      <c r="BA70" s="30"/>
      <c r="BB70" s="125" t="s">
        <v>45</v>
      </c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97" t="e">
        <f t="shared" si="18"/>
        <v>#REF!</v>
      </c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8" t="s">
        <v>45</v>
      </c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</row>
    <row r="71" spans="1:132" s="11" customFormat="1" ht="24.75" hidden="1" customHeight="1" x14ac:dyDescent="0.2">
      <c r="A71" s="129" t="s">
        <v>146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95" t="s">
        <v>32</v>
      </c>
      <c r="AG71" s="95"/>
      <c r="AH71" s="95"/>
      <c r="AI71" s="95"/>
      <c r="AJ71" s="95"/>
      <c r="AK71" s="12"/>
      <c r="AL71" s="130" t="s">
        <v>147</v>
      </c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29"/>
      <c r="BA71" s="30"/>
      <c r="BB71" s="125" t="s">
        <v>45</v>
      </c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21"/>
      <c r="BT71" s="21"/>
      <c r="BU71" s="21"/>
      <c r="BV71" s="21"/>
      <c r="BW71" s="21"/>
      <c r="BX71" s="97" t="e">
        <f t="shared" si="18"/>
        <v>#REF!</v>
      </c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8" t="s">
        <v>45</v>
      </c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</row>
    <row r="72" spans="1:132" s="11" customFormat="1" ht="24.75" hidden="1" customHeight="1" x14ac:dyDescent="0.2">
      <c r="A72" s="129" t="s">
        <v>148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95" t="s">
        <v>32</v>
      </c>
      <c r="AG72" s="95"/>
      <c r="AH72" s="95"/>
      <c r="AI72" s="95"/>
      <c r="AJ72" s="95"/>
      <c r="AK72" s="12"/>
      <c r="AL72" s="130" t="s">
        <v>149</v>
      </c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29"/>
      <c r="BA72" s="30"/>
      <c r="BB72" s="125" t="s">
        <v>45</v>
      </c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21"/>
      <c r="BT72" s="21"/>
      <c r="BU72" s="21"/>
      <c r="BV72" s="21"/>
      <c r="BW72" s="21"/>
      <c r="BX72" s="97" t="e">
        <f>#REF!</f>
        <v>#REF!</v>
      </c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 t="s">
        <v>45</v>
      </c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</row>
    <row r="73" spans="1:132" ht="24" customHeight="1" x14ac:dyDescent="0.2">
      <c r="A73" s="134" t="s">
        <v>150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00" t="s">
        <v>32</v>
      </c>
      <c r="AG73" s="100"/>
      <c r="AH73" s="100"/>
      <c r="AI73" s="100"/>
      <c r="AJ73" s="100"/>
      <c r="AK73" s="14"/>
      <c r="AL73" s="101" t="s">
        <v>151</v>
      </c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2">
        <f>BB74</f>
        <v>190000</v>
      </c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3">
        <f>BX77</f>
        <v>68170.36</v>
      </c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4">
        <f t="shared" ref="CN73:CN74" si="19">BB73-BX73</f>
        <v>121829.64</v>
      </c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</row>
    <row r="74" spans="1:132" ht="66.75" customHeight="1" x14ac:dyDescent="0.2">
      <c r="A74" s="138" t="s">
        <v>152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06" t="s">
        <v>32</v>
      </c>
      <c r="AG74" s="106"/>
      <c r="AH74" s="106"/>
      <c r="AI74" s="106"/>
      <c r="AJ74" s="106"/>
      <c r="AK74" s="106"/>
      <c r="AL74" s="107" t="s">
        <v>153</v>
      </c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8">
        <f>BB77</f>
        <v>190000</v>
      </c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>
        <f>BX77</f>
        <v>68170.36</v>
      </c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9">
        <f t="shared" si="19"/>
        <v>121829.64</v>
      </c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EB74" s="31"/>
    </row>
    <row r="75" spans="1:132" ht="49.5" hidden="1" customHeight="1" x14ac:dyDescent="0.2">
      <c r="A75" s="139" t="s">
        <v>154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2" t="s">
        <v>32</v>
      </c>
      <c r="AG75" s="132"/>
      <c r="AH75" s="132"/>
      <c r="AI75" s="132"/>
      <c r="AJ75" s="132"/>
      <c r="AK75" s="16"/>
      <c r="AL75" s="140" t="s">
        <v>155</v>
      </c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1" t="str">
        <f>BB76</f>
        <v>-</v>
      </c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 t="str">
        <f>BX76</f>
        <v>-</v>
      </c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2" t="s">
        <v>45</v>
      </c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Z75" s="1">
        <v>95600</v>
      </c>
    </row>
    <row r="76" spans="1:132" ht="57" hidden="1" customHeight="1" x14ac:dyDescent="0.2">
      <c r="A76" s="122" t="s">
        <v>156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95" t="s">
        <v>32</v>
      </c>
      <c r="AG76" s="95"/>
      <c r="AH76" s="95"/>
      <c r="AI76" s="95"/>
      <c r="AJ76" s="95"/>
      <c r="AK76" s="95"/>
      <c r="AL76" s="96" t="s">
        <v>157</v>
      </c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7" t="s">
        <v>45</v>
      </c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 t="s">
        <v>45</v>
      </c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8" t="s">
        <v>45</v>
      </c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P76" s="32"/>
    </row>
    <row r="77" spans="1:132" ht="33.75" customHeight="1" x14ac:dyDescent="0.2">
      <c r="A77" s="143" t="s">
        <v>158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95" t="s">
        <v>32</v>
      </c>
      <c r="AG77" s="95"/>
      <c r="AH77" s="95"/>
      <c r="AI77" s="95"/>
      <c r="AJ77" s="95"/>
      <c r="AK77" s="12"/>
      <c r="AL77" s="96" t="s">
        <v>159</v>
      </c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7">
        <f>BB78</f>
        <v>190000</v>
      </c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>
        <f>BX78</f>
        <v>68170.36</v>
      </c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8">
        <f t="shared" ref="CN77:CN78" si="20">BB77-BX77</f>
        <v>121829.64</v>
      </c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P77" s="32"/>
    </row>
    <row r="78" spans="1:132" ht="26.25" customHeight="1" x14ac:dyDescent="0.2">
      <c r="A78" s="129" t="s">
        <v>160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95" t="s">
        <v>32</v>
      </c>
      <c r="AG78" s="95"/>
      <c r="AH78" s="95"/>
      <c r="AI78" s="95"/>
      <c r="AJ78" s="95"/>
      <c r="AK78" s="12"/>
      <c r="AL78" s="96" t="s">
        <v>161</v>
      </c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7">
        <v>190000</v>
      </c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>
        <v>68170.36</v>
      </c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144">
        <f t="shared" si="20"/>
        <v>121829.64</v>
      </c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P78" s="32"/>
    </row>
    <row r="79" spans="1:132" ht="23.25" customHeight="1" x14ac:dyDescent="0.2">
      <c r="A79" s="145" t="s">
        <v>162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6" t="s">
        <v>32</v>
      </c>
      <c r="AG79" s="146"/>
      <c r="AH79" s="146"/>
      <c r="AI79" s="146"/>
      <c r="AJ79" s="146"/>
      <c r="AK79" s="33"/>
      <c r="AL79" s="147" t="s">
        <v>163</v>
      </c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8" t="s">
        <v>45</v>
      </c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34"/>
      <c r="BT79" s="34"/>
      <c r="BU79" s="34"/>
      <c r="BV79" s="34"/>
      <c r="BW79" s="34"/>
      <c r="BX79" s="149">
        <f t="shared" ref="BX79:BX81" si="21">BX80</f>
        <v>34984.080000000002</v>
      </c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8">
        <f t="shared" ref="CN79:CN81" si="22">CN80</f>
        <v>-34984.080000000002</v>
      </c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P79" s="32"/>
    </row>
    <row r="80" spans="1:132" ht="14.65" customHeight="1" x14ac:dyDescent="0.2">
      <c r="A80" s="150" t="s">
        <v>164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1" t="s">
        <v>32</v>
      </c>
      <c r="AG80" s="151"/>
      <c r="AH80" s="151"/>
      <c r="AI80" s="151"/>
      <c r="AJ80" s="151"/>
      <c r="AK80" s="35"/>
      <c r="AL80" s="152" t="s">
        <v>165</v>
      </c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3" t="str">
        <f t="shared" ref="BB80:BB81" si="23">BB81</f>
        <v>-</v>
      </c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36"/>
      <c r="BT80" s="36"/>
      <c r="BU80" s="36"/>
      <c r="BV80" s="36"/>
      <c r="BW80" s="36"/>
      <c r="BX80" s="154">
        <f t="shared" si="21"/>
        <v>34984.080000000002</v>
      </c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3">
        <f t="shared" si="22"/>
        <v>-34984.080000000002</v>
      </c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P80" s="32"/>
    </row>
    <row r="81" spans="1:120" ht="14.65" customHeight="1" x14ac:dyDescent="0.2">
      <c r="A81" s="155" t="s">
        <v>166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6" t="s">
        <v>32</v>
      </c>
      <c r="AG81" s="156"/>
      <c r="AH81" s="156"/>
      <c r="AI81" s="156"/>
      <c r="AJ81" s="156"/>
      <c r="AK81" s="12"/>
      <c r="AL81" s="130" t="s">
        <v>167</v>
      </c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25" t="str">
        <f t="shared" si="23"/>
        <v>-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21"/>
      <c r="BT81" s="21"/>
      <c r="BU81" s="21"/>
      <c r="BV81" s="21"/>
      <c r="BW81" s="21"/>
      <c r="BX81" s="97">
        <f t="shared" si="21"/>
        <v>34984.080000000002</v>
      </c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125">
        <f t="shared" si="22"/>
        <v>-34984.080000000002</v>
      </c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P81" s="32"/>
    </row>
    <row r="82" spans="1:120" ht="14.65" customHeight="1" x14ac:dyDescent="0.2">
      <c r="A82" s="155" t="s">
        <v>168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95" t="s">
        <v>32</v>
      </c>
      <c r="AG82" s="95"/>
      <c r="AH82" s="95"/>
      <c r="AI82" s="95"/>
      <c r="AJ82" s="95"/>
      <c r="AK82" s="12"/>
      <c r="AL82" s="130" t="s">
        <v>169</v>
      </c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25" t="s">
        <v>45</v>
      </c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21"/>
      <c r="BT82" s="21"/>
      <c r="BU82" s="21"/>
      <c r="BV82" s="21"/>
      <c r="BW82" s="21"/>
      <c r="BX82" s="97">
        <v>34984.080000000002</v>
      </c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125">
        <f>-BX82</f>
        <v>-34984.080000000002</v>
      </c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P82" s="32"/>
    </row>
    <row r="83" spans="1:120" ht="43.5" hidden="1" customHeight="1" x14ac:dyDescent="0.2">
      <c r="A83" s="157" t="s">
        <v>170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8" t="s">
        <v>32</v>
      </c>
      <c r="AG83" s="158"/>
      <c r="AH83" s="158"/>
      <c r="AI83" s="158"/>
      <c r="AJ83" s="158"/>
      <c r="AK83" s="37"/>
      <c r="AL83" s="159" t="s">
        <v>171</v>
      </c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60">
        <f t="shared" ref="BB83:BB84" si="24">BB84</f>
        <v>0</v>
      </c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38"/>
      <c r="BT83" s="38"/>
      <c r="BU83" s="38"/>
      <c r="BV83" s="38"/>
      <c r="BW83" s="38"/>
      <c r="BX83" s="161" t="s">
        <v>45</v>
      </c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0">
        <f t="shared" ref="CN83:CN85" si="25">BB83</f>
        <v>0</v>
      </c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P83" s="32"/>
    </row>
    <row r="84" spans="1:120" ht="34.5" hidden="1" customHeight="1" x14ac:dyDescent="0.2">
      <c r="A84" s="155" t="s">
        <v>172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62" t="s">
        <v>32</v>
      </c>
      <c r="AG84" s="162"/>
      <c r="AH84" s="162"/>
      <c r="AI84" s="162"/>
      <c r="AJ84" s="162"/>
      <c r="AK84" s="12"/>
      <c r="AL84" s="130" t="s">
        <v>173</v>
      </c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25">
        <f t="shared" si="24"/>
        <v>0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21"/>
      <c r="BT84" s="21"/>
      <c r="BU84" s="21"/>
      <c r="BV84" s="21"/>
      <c r="BW84" s="21"/>
      <c r="BX84" s="97" t="s">
        <v>45</v>
      </c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125">
        <f t="shared" si="25"/>
        <v>0</v>
      </c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P84" s="32"/>
    </row>
    <row r="85" spans="1:120" ht="34.5" hidden="1" customHeight="1" x14ac:dyDescent="0.2">
      <c r="A85" s="155" t="s">
        <v>174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62" t="s">
        <v>32</v>
      </c>
      <c r="AG85" s="162"/>
      <c r="AH85" s="162"/>
      <c r="AI85" s="162"/>
      <c r="AJ85" s="162"/>
      <c r="AK85" s="12"/>
      <c r="AL85" s="130" t="s">
        <v>175</v>
      </c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25">
        <v>0</v>
      </c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21"/>
      <c r="BT85" s="21"/>
      <c r="BU85" s="21"/>
      <c r="BV85" s="21"/>
      <c r="BW85" s="21"/>
      <c r="BX85" s="97" t="s">
        <v>45</v>
      </c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125">
        <f t="shared" si="25"/>
        <v>0</v>
      </c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P85" s="32"/>
    </row>
    <row r="86" spans="1:120" ht="13.5" customHeight="1" x14ac:dyDescent="0.2">
      <c r="A86" s="134" t="s">
        <v>176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00" t="s">
        <v>32</v>
      </c>
      <c r="AG86" s="100"/>
      <c r="AH86" s="100"/>
      <c r="AI86" s="100"/>
      <c r="AJ86" s="100"/>
      <c r="AK86" s="14"/>
      <c r="AL86" s="135" t="s">
        <v>177</v>
      </c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6" t="s">
        <v>45</v>
      </c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26"/>
      <c r="BT86" s="26"/>
      <c r="BU86" s="26"/>
      <c r="BV86" s="26"/>
      <c r="BW86" s="26"/>
      <c r="BX86" s="102">
        <f t="shared" ref="BX86:BX87" si="26">BX87</f>
        <v>3000</v>
      </c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>
        <f t="shared" ref="CN86:CN88" si="27">-BX86</f>
        <v>-3000</v>
      </c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P86" s="32"/>
    </row>
    <row r="87" spans="1:120" ht="34.5" customHeight="1" x14ac:dyDescent="0.2">
      <c r="A87" s="128" t="s">
        <v>178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06" t="s">
        <v>32</v>
      </c>
      <c r="AG87" s="106"/>
      <c r="AH87" s="106"/>
      <c r="AI87" s="106"/>
      <c r="AJ87" s="106"/>
      <c r="AK87" s="16"/>
      <c r="AL87" s="163" t="s">
        <v>179</v>
      </c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21" t="s">
        <v>45</v>
      </c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9"/>
      <c r="BT87" s="19"/>
      <c r="BU87" s="19"/>
      <c r="BV87" s="19"/>
      <c r="BW87" s="19"/>
      <c r="BX87" s="108">
        <f t="shared" si="26"/>
        <v>3000</v>
      </c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>
        <f t="shared" si="27"/>
        <v>-3000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P87" s="32"/>
    </row>
    <row r="88" spans="1:120" ht="45" customHeight="1" x14ac:dyDescent="0.2">
      <c r="A88" s="129" t="s">
        <v>180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95" t="s">
        <v>32</v>
      </c>
      <c r="AG88" s="95"/>
      <c r="AH88" s="95"/>
      <c r="AI88" s="95"/>
      <c r="AJ88" s="95"/>
      <c r="AK88" s="12"/>
      <c r="AL88" s="130" t="s">
        <v>181</v>
      </c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25" t="s">
        <v>45</v>
      </c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21"/>
      <c r="BT88" s="21"/>
      <c r="BU88" s="21"/>
      <c r="BV88" s="21"/>
      <c r="BW88" s="21"/>
      <c r="BX88" s="97">
        <v>3000</v>
      </c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>
        <f t="shared" si="27"/>
        <v>-3000</v>
      </c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P88" s="32"/>
    </row>
    <row r="89" spans="1:120" ht="25.5" hidden="1" customHeight="1" x14ac:dyDescent="0.2">
      <c r="A89" s="128" t="s">
        <v>182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06" t="s">
        <v>32</v>
      </c>
      <c r="AG89" s="106"/>
      <c r="AH89" s="106"/>
      <c r="AI89" s="106"/>
      <c r="AJ89" s="106"/>
      <c r="AK89" s="16"/>
      <c r="AL89" s="137" t="s">
        <v>183</v>
      </c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21">
        <f>BB90</f>
        <v>0</v>
      </c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9"/>
      <c r="BT89" s="19"/>
      <c r="BU89" s="19"/>
      <c r="BV89" s="19"/>
      <c r="BW89" s="19"/>
      <c r="BX89" s="108" t="str">
        <f>BX90</f>
        <v>-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>
        <f t="shared" ref="CN89:CN90" si="28">BB89</f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P89" s="32"/>
    </row>
    <row r="90" spans="1:120" ht="36.75" hidden="1" customHeight="1" x14ac:dyDescent="0.2">
      <c r="A90" s="129" t="s">
        <v>184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95" t="s">
        <v>32</v>
      </c>
      <c r="AG90" s="95"/>
      <c r="AH90" s="95"/>
      <c r="AI90" s="95"/>
      <c r="AJ90" s="95"/>
      <c r="AK90" s="12"/>
      <c r="AL90" s="130" t="s">
        <v>185</v>
      </c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25">
        <v>0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21"/>
      <c r="BT90" s="21"/>
      <c r="BU90" s="21"/>
      <c r="BV90" s="21"/>
      <c r="BW90" s="21"/>
      <c r="BX90" s="97" t="s">
        <v>45</v>
      </c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>
        <f t="shared" si="28"/>
        <v>0</v>
      </c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P90" s="32"/>
    </row>
    <row r="91" spans="1:120" ht="15.75" hidden="1" customHeight="1" x14ac:dyDescent="0.2">
      <c r="A91" s="134" t="s">
        <v>186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00" t="s">
        <v>32</v>
      </c>
      <c r="AG91" s="100"/>
      <c r="AH91" s="100"/>
      <c r="AI91" s="100"/>
      <c r="AJ91" s="100"/>
      <c r="AK91" s="14"/>
      <c r="AL91" s="135" t="s">
        <v>187</v>
      </c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6" t="s">
        <v>45</v>
      </c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02">
        <f t="shared" ref="BX91:BX93" si="29">BX92</f>
        <v>0</v>
      </c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>
        <f t="shared" ref="CN91:CN94" si="30">-BX91</f>
        <v>0</v>
      </c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P91" s="32"/>
    </row>
    <row r="92" spans="1:120" ht="15" hidden="1" customHeight="1" x14ac:dyDescent="0.2">
      <c r="A92" s="128" t="s">
        <v>188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06" t="s">
        <v>32</v>
      </c>
      <c r="AG92" s="106"/>
      <c r="AH92" s="106"/>
      <c r="AI92" s="106"/>
      <c r="AJ92" s="106"/>
      <c r="AK92" s="16"/>
      <c r="AL92" s="120" t="s">
        <v>189</v>
      </c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1" t="s">
        <v>45</v>
      </c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08">
        <f t="shared" si="29"/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>
        <f t="shared" si="30"/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P92" s="32"/>
    </row>
    <row r="93" spans="1:120" ht="16.5" hidden="1" customHeight="1" x14ac:dyDescent="0.2">
      <c r="A93" s="129" t="s">
        <v>190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95" t="s">
        <v>32</v>
      </c>
      <c r="AG93" s="95"/>
      <c r="AH93" s="95"/>
      <c r="AI93" s="95"/>
      <c r="AJ93" s="95"/>
      <c r="AK93" s="12"/>
      <c r="AL93" s="124" t="s">
        <v>191</v>
      </c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5" t="s">
        <v>45</v>
      </c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97">
        <f t="shared" si="29"/>
        <v>0</v>
      </c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>
        <f t="shared" si="30"/>
        <v>0</v>
      </c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P93" s="32"/>
    </row>
    <row r="94" spans="1:120" ht="15" hidden="1" customHeight="1" x14ac:dyDescent="0.2">
      <c r="A94" s="129" t="s">
        <v>190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95" t="s">
        <v>32</v>
      </c>
      <c r="AG94" s="95"/>
      <c r="AH94" s="95"/>
      <c r="AI94" s="95"/>
      <c r="AJ94" s="95"/>
      <c r="AK94" s="12"/>
      <c r="AL94" s="124" t="s">
        <v>192</v>
      </c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5" t="s">
        <v>45</v>
      </c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97">
        <v>0</v>
      </c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>
        <f t="shared" si="30"/>
        <v>0</v>
      </c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P94" s="32"/>
    </row>
    <row r="95" spans="1:120" ht="15" hidden="1" customHeight="1" x14ac:dyDescent="0.2">
      <c r="A95" s="128" t="s">
        <v>193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06" t="s">
        <v>32</v>
      </c>
      <c r="AG95" s="106"/>
      <c r="AH95" s="106"/>
      <c r="AI95" s="106"/>
      <c r="AJ95" s="106"/>
      <c r="AK95" s="16"/>
      <c r="AL95" s="137" t="s">
        <v>194</v>
      </c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21">
        <f>BB96</f>
        <v>0</v>
      </c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08" t="str">
        <f>BX96</f>
        <v>-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>
        <f t="shared" ref="CN95:CN96" si="31">BB95</f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P95" s="32"/>
    </row>
    <row r="96" spans="1:120" ht="24" hidden="1" customHeight="1" x14ac:dyDescent="0.2">
      <c r="A96" s="129" t="s">
        <v>195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95" t="s">
        <v>32</v>
      </c>
      <c r="AG96" s="95"/>
      <c r="AH96" s="95"/>
      <c r="AI96" s="95"/>
      <c r="AJ96" s="95"/>
      <c r="AK96" s="12"/>
      <c r="AL96" s="130" t="s">
        <v>196</v>
      </c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25">
        <v>0</v>
      </c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97" t="s">
        <v>45</v>
      </c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>
        <f t="shared" si="31"/>
        <v>0</v>
      </c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P96" s="32"/>
    </row>
    <row r="97" spans="1:107" ht="24.75" customHeight="1" x14ac:dyDescent="0.2">
      <c r="A97" s="164" t="s">
        <v>197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00" t="s">
        <v>32</v>
      </c>
      <c r="AG97" s="100"/>
      <c r="AH97" s="100"/>
      <c r="AI97" s="100"/>
      <c r="AJ97" s="100"/>
      <c r="AK97" s="100"/>
      <c r="AL97" s="101" t="s">
        <v>198</v>
      </c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2">
        <f>BB98</f>
        <v>3641100</v>
      </c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3">
        <f>BX98</f>
        <v>2907052.58</v>
      </c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65">
        <f t="shared" ref="CN97:CN102" si="32">BB97-BX97</f>
        <v>734047.41999999993</v>
      </c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</row>
    <row r="98" spans="1:107" ht="24.75" customHeight="1" x14ac:dyDescent="0.2">
      <c r="A98" s="166" t="s">
        <v>199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06" t="s">
        <v>32</v>
      </c>
      <c r="AG98" s="106"/>
      <c r="AH98" s="106"/>
      <c r="AI98" s="106"/>
      <c r="AJ98" s="106"/>
      <c r="AK98" s="106"/>
      <c r="AL98" s="107" t="s">
        <v>200</v>
      </c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>
        <f>BB99+BB102+BB107</f>
        <v>3641100</v>
      </c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>
        <f>BX99+BX102</f>
        <v>2907052.58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9">
        <f t="shared" si="32"/>
        <v>734047.41999999993</v>
      </c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</row>
    <row r="99" spans="1:107" ht="24.75" customHeight="1" x14ac:dyDescent="0.2">
      <c r="A99" s="166" t="s">
        <v>201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06" t="s">
        <v>32</v>
      </c>
      <c r="AG99" s="106"/>
      <c r="AH99" s="106"/>
      <c r="AI99" s="106"/>
      <c r="AJ99" s="106"/>
      <c r="AK99" s="106"/>
      <c r="AL99" s="107" t="s">
        <v>202</v>
      </c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8">
        <f t="shared" ref="BB99:BB100" si="33">BB100</f>
        <v>3399200</v>
      </c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>
        <f t="shared" ref="BX99:BX100" si="34">BX100</f>
        <v>2832600</v>
      </c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9">
        <f t="shared" si="32"/>
        <v>566600</v>
      </c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</row>
    <row r="100" spans="1:107" ht="13.5" customHeight="1" x14ac:dyDescent="0.2">
      <c r="A100" s="112" t="s">
        <v>203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95" t="s">
        <v>32</v>
      </c>
      <c r="AG100" s="95"/>
      <c r="AH100" s="95"/>
      <c r="AI100" s="95"/>
      <c r="AJ100" s="95"/>
      <c r="AK100" s="17"/>
      <c r="AL100" s="130" t="s">
        <v>204</v>
      </c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97">
        <f t="shared" si="33"/>
        <v>3399200</v>
      </c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>
        <f t="shared" si="34"/>
        <v>2832600</v>
      </c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8">
        <f t="shared" si="32"/>
        <v>566600</v>
      </c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</row>
    <row r="101" spans="1:107" ht="33.75" customHeight="1" x14ac:dyDescent="0.2">
      <c r="A101" s="123" t="s">
        <v>205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95" t="s">
        <v>32</v>
      </c>
      <c r="AG101" s="95"/>
      <c r="AH101" s="95"/>
      <c r="AI101" s="95"/>
      <c r="AJ101" s="95"/>
      <c r="AK101" s="17"/>
      <c r="AL101" s="96" t="s">
        <v>206</v>
      </c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7">
        <v>3399200</v>
      </c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>
        <v>2832600</v>
      </c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8">
        <f t="shared" si="32"/>
        <v>566600</v>
      </c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</row>
    <row r="102" spans="1:107" ht="23.25" customHeight="1" x14ac:dyDescent="0.2">
      <c r="A102" s="166" t="s">
        <v>207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06" t="s">
        <v>32</v>
      </c>
      <c r="AG102" s="106"/>
      <c r="AH102" s="106"/>
      <c r="AI102" s="106"/>
      <c r="AJ102" s="106"/>
      <c r="AK102" s="16"/>
      <c r="AL102" s="107" t="s">
        <v>208</v>
      </c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8">
        <f>BB103+BB105</f>
        <v>241900</v>
      </c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>
        <f>BX105+BX103</f>
        <v>74452.58</v>
      </c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9">
        <f t="shared" si="32"/>
        <v>167447.41999999998</v>
      </c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</row>
    <row r="103" spans="1:107" ht="23.25" customHeight="1" x14ac:dyDescent="0.2">
      <c r="A103" s="123" t="s">
        <v>209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95" t="s">
        <v>32</v>
      </c>
      <c r="AG103" s="95"/>
      <c r="AH103" s="95"/>
      <c r="AI103" s="95"/>
      <c r="AJ103" s="95"/>
      <c r="AK103" s="12"/>
      <c r="AL103" s="130" t="s">
        <v>210</v>
      </c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97">
        <v>200</v>
      </c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13"/>
      <c r="BT103" s="13"/>
      <c r="BU103" s="13"/>
      <c r="BV103" s="13"/>
      <c r="BW103" s="13"/>
      <c r="BX103" s="97">
        <f>BX104</f>
        <v>200</v>
      </c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8" t="s">
        <v>45</v>
      </c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</row>
    <row r="104" spans="1:107" ht="27" customHeight="1" x14ac:dyDescent="0.2">
      <c r="A104" s="123" t="s">
        <v>211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95" t="s">
        <v>32</v>
      </c>
      <c r="AG104" s="95"/>
      <c r="AH104" s="95"/>
      <c r="AI104" s="95"/>
      <c r="AJ104" s="95"/>
      <c r="AK104" s="12"/>
      <c r="AL104" s="130" t="s">
        <v>212</v>
      </c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97">
        <v>200</v>
      </c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13"/>
      <c r="BT104" s="13"/>
      <c r="BU104" s="13"/>
      <c r="BV104" s="13"/>
      <c r="BW104" s="13"/>
      <c r="BX104" s="97">
        <v>200</v>
      </c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 t="s">
        <v>45</v>
      </c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</row>
    <row r="105" spans="1:107" s="39" customFormat="1" ht="35.25" customHeight="1" x14ac:dyDescent="0.2">
      <c r="A105" s="115" t="s">
        <v>213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6" t="s">
        <v>32</v>
      </c>
      <c r="AG105" s="116"/>
      <c r="AH105" s="116"/>
      <c r="AI105" s="116"/>
      <c r="AJ105" s="116"/>
      <c r="AK105" s="17"/>
      <c r="AL105" s="117" t="s">
        <v>214</v>
      </c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8">
        <f>BB106</f>
        <v>241700</v>
      </c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>
        <f>BX106</f>
        <v>74252.58</v>
      </c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9">
        <f t="shared" ref="CN105:CN106" si="35">BB105-BX105</f>
        <v>167447.41999999998</v>
      </c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</row>
    <row r="106" spans="1:107" ht="35.25" customHeight="1" x14ac:dyDescent="0.2">
      <c r="A106" s="112" t="s">
        <v>215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95" t="s">
        <v>32</v>
      </c>
      <c r="AG106" s="95"/>
      <c r="AH106" s="95"/>
      <c r="AI106" s="95"/>
      <c r="AJ106" s="95"/>
      <c r="AK106" s="95"/>
      <c r="AL106" s="96" t="s">
        <v>216</v>
      </c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7">
        <v>241700</v>
      </c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>
        <v>74252.58</v>
      </c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8">
        <f t="shared" si="35"/>
        <v>167447.41999999998</v>
      </c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</row>
    <row r="107" spans="1:107" s="32" customFormat="1" ht="15.75" hidden="1" customHeight="1" x14ac:dyDescent="0.2">
      <c r="A107" s="166" t="s">
        <v>217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32" t="s">
        <v>32</v>
      </c>
      <c r="AG107" s="132"/>
      <c r="AH107" s="132"/>
      <c r="AI107" s="132"/>
      <c r="AJ107" s="132"/>
      <c r="AK107" s="23"/>
      <c r="AL107" s="107" t="s">
        <v>218</v>
      </c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8">
        <f t="shared" ref="BB107:BB108" si="36">BB108</f>
        <v>0</v>
      </c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>
        <f t="shared" ref="BX107:BX108" si="37">BX108</f>
        <v>139000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9" t="s">
        <v>45</v>
      </c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</row>
    <row r="108" spans="1:107" s="11" customFormat="1" ht="15.75" hidden="1" customHeight="1" x14ac:dyDescent="0.2">
      <c r="A108" s="167" t="s">
        <v>219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95" t="s">
        <v>32</v>
      </c>
      <c r="AG108" s="95"/>
      <c r="AH108" s="95"/>
      <c r="AI108" s="95"/>
      <c r="AJ108" s="95"/>
      <c r="AK108" s="12"/>
      <c r="AL108" s="130" t="s">
        <v>220</v>
      </c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68">
        <f t="shared" si="36"/>
        <v>0</v>
      </c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97">
        <f t="shared" si="37"/>
        <v>139000</v>
      </c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8" t="s">
        <v>45</v>
      </c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</row>
    <row r="109" spans="1:107" s="11" customFormat="1" ht="26.25" hidden="1" customHeight="1" x14ac:dyDescent="0.2">
      <c r="A109" s="167" t="s">
        <v>221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95" t="s">
        <v>32</v>
      </c>
      <c r="AG109" s="95"/>
      <c r="AH109" s="95"/>
      <c r="AI109" s="95"/>
      <c r="AJ109" s="95"/>
      <c r="AK109" s="12"/>
      <c r="AL109" s="130" t="s">
        <v>222</v>
      </c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68">
        <v>0</v>
      </c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40"/>
      <c r="BT109" s="40"/>
      <c r="BU109" s="40"/>
      <c r="BV109" s="40"/>
      <c r="BW109" s="41"/>
      <c r="BX109" s="97">
        <v>139000</v>
      </c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8" t="s">
        <v>45</v>
      </c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</row>
    <row r="110" spans="1:107" s="11" customFormat="1" ht="14.25" customHeight="1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44"/>
      <c r="BT110" s="44"/>
      <c r="BU110" s="44"/>
      <c r="BV110" s="44"/>
      <c r="BW110" s="44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</row>
    <row r="111" spans="1:107" s="11" customFormat="1" ht="14.25" customHeight="1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</row>
    <row r="112" spans="1:107" s="11" customFormat="1" ht="14.25" customHeight="1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</row>
    <row r="113" ht="24" customHeight="1" x14ac:dyDescent="0.2"/>
  </sheetData>
  <sheetProtection selectLockedCells="1" selectUnlockedCells="1"/>
  <mergeCells count="612">
    <mergeCell ref="BB110:BR110"/>
    <mergeCell ref="A109:AE109"/>
    <mergeCell ref="AF109:AJ109"/>
    <mergeCell ref="AL109:BA109"/>
    <mergeCell ref="BB109:BR109"/>
    <mergeCell ref="BX109:CM109"/>
    <mergeCell ref="CN109:DC109"/>
    <mergeCell ref="A108:AE108"/>
    <mergeCell ref="AF108:AJ108"/>
    <mergeCell ref="AL108:BA108"/>
    <mergeCell ref="BB108:BW108"/>
    <mergeCell ref="BX108:CM108"/>
    <mergeCell ref="CN108:DC108"/>
    <mergeCell ref="A107:AE107"/>
    <mergeCell ref="AF107:AJ107"/>
    <mergeCell ref="AL107:BA107"/>
    <mergeCell ref="BB107:BW107"/>
    <mergeCell ref="BX107:CM107"/>
    <mergeCell ref="CN107:DC107"/>
    <mergeCell ref="A106:AE106"/>
    <mergeCell ref="AF106:AK106"/>
    <mergeCell ref="AL106:BA106"/>
    <mergeCell ref="BB106:BW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J104"/>
    <mergeCell ref="AL104:BA104"/>
    <mergeCell ref="BB104:BR104"/>
    <mergeCell ref="BX104:CM104"/>
    <mergeCell ref="CN104:DC104"/>
    <mergeCell ref="A103:AE103"/>
    <mergeCell ref="AF103:AJ103"/>
    <mergeCell ref="AL103:BA103"/>
    <mergeCell ref="BB103:BR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J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K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AY72"/>
    <mergeCell ref="BB72:BR72"/>
    <mergeCell ref="BX72:CM72"/>
    <mergeCell ref="CN72:DC72"/>
    <mergeCell ref="A71:AE71"/>
    <mergeCell ref="AF71:AJ71"/>
    <mergeCell ref="AL71:AY71"/>
    <mergeCell ref="BB71:BR71"/>
    <mergeCell ref="BX71:CM71"/>
    <mergeCell ref="CN71:DC71"/>
    <mergeCell ref="A70:AE70"/>
    <mergeCell ref="AF70:AJ70"/>
    <mergeCell ref="AL70:AY70"/>
    <mergeCell ref="BB70:BW70"/>
    <mergeCell ref="BX70:CM70"/>
    <mergeCell ref="CN70:DC70"/>
    <mergeCell ref="A69:AE69"/>
    <mergeCell ref="AF69:AJ69"/>
    <mergeCell ref="AL69:AY69"/>
    <mergeCell ref="BB69:BW69"/>
    <mergeCell ref="BX69:CM69"/>
    <mergeCell ref="CN69:DC69"/>
    <mergeCell ref="A68:AE68"/>
    <mergeCell ref="AF68:AJ68"/>
    <mergeCell ref="AL68:AY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zoomScaleSheetLayoutView="100" workbookViewId="0">
      <selection activeCell="BK7" sqref="BK7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7109375" style="1" customWidth="1"/>
    <col min="31" max="31" width="1.85546875" style="1" customWidth="1"/>
    <col min="32" max="35" width="0.42578125" style="1" customWidth="1"/>
    <col min="36" max="36" width="1.5703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85546875" style="1" customWidth="1"/>
    <col min="45" max="45" width="2.42578125" style="1" customWidth="1"/>
    <col min="46" max="46" width="0.710937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5703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5703125" style="1" customWidth="1"/>
    <col min="74" max="74" width="0.710937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855468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223</v>
      </c>
      <c r="CC1" s="5"/>
      <c r="CD1" s="5"/>
      <c r="CE1" s="5"/>
    </row>
    <row r="2" spans="1:89" ht="12.75" x14ac:dyDescent="0.2">
      <c r="A2" s="170" t="s">
        <v>224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</row>
    <row r="3" spans="1:89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89" ht="36" customHeight="1" x14ac:dyDescent="0.2">
      <c r="A4" s="171" t="s">
        <v>25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 t="s">
        <v>26</v>
      </c>
      <c r="AF4" s="172"/>
      <c r="AG4" s="172"/>
      <c r="AH4" s="172"/>
      <c r="AI4" s="172"/>
      <c r="AJ4" s="172"/>
      <c r="AK4" s="173" t="s">
        <v>225</v>
      </c>
      <c r="AL4" s="173"/>
      <c r="AM4" s="173"/>
      <c r="AN4" s="173"/>
      <c r="AO4" s="173"/>
      <c r="AP4" s="173"/>
      <c r="AQ4" s="173"/>
      <c r="AR4" s="173"/>
      <c r="AS4" s="173"/>
      <c r="AT4" s="172" t="s">
        <v>28</v>
      </c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 t="s">
        <v>29</v>
      </c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4" t="s">
        <v>226</v>
      </c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89" x14ac:dyDescent="0.2">
      <c r="A5" s="175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>
        <v>2</v>
      </c>
      <c r="AF5" s="176"/>
      <c r="AG5" s="176"/>
      <c r="AH5" s="176"/>
      <c r="AI5" s="176"/>
      <c r="AJ5" s="176"/>
      <c r="AK5" s="176">
        <v>3</v>
      </c>
      <c r="AL5" s="176"/>
      <c r="AM5" s="176"/>
      <c r="AN5" s="176"/>
      <c r="AO5" s="176"/>
      <c r="AP5" s="176"/>
      <c r="AQ5" s="176"/>
      <c r="AR5" s="176"/>
      <c r="AS5" s="176"/>
      <c r="AT5" s="176">
        <v>4</v>
      </c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>
        <v>6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>
        <v>7</v>
      </c>
      <c r="BW5" s="176"/>
      <c r="BX5" s="176"/>
      <c r="BY5" s="176"/>
      <c r="BZ5" s="176"/>
      <c r="CA5" s="176"/>
      <c r="CB5" s="176"/>
      <c r="CC5" s="176"/>
      <c r="CD5" s="176"/>
      <c r="CE5" s="176"/>
    </row>
    <row r="6" spans="1:89" ht="12.75" customHeight="1" x14ac:dyDescent="0.2">
      <c r="A6" s="47"/>
      <c r="B6" s="177" t="s">
        <v>227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8" t="s">
        <v>228</v>
      </c>
      <c r="AF6" s="178"/>
      <c r="AG6" s="178"/>
      <c r="AH6" s="178"/>
      <c r="AI6" s="178"/>
      <c r="AJ6" s="178"/>
      <c r="AK6" s="179" t="s">
        <v>33</v>
      </c>
      <c r="AL6" s="179"/>
      <c r="AM6" s="179"/>
      <c r="AN6" s="179"/>
      <c r="AO6" s="179"/>
      <c r="AP6" s="179"/>
      <c r="AQ6" s="179"/>
      <c r="AR6" s="179"/>
      <c r="AS6" s="179"/>
      <c r="AT6" s="180">
        <f>AT9+AT10+AT11+AT12+AT13+AT14+AT15+AT16+AT17+AT18+AT19+AT20+AT21+AT22+AT25+AT26+AT28+AT29+AT30+AT31+AT32+AT33+AT34+AT35+AT36+AT37+AT38+AT39+AT40+AT41+AT45+AT46+AT47+AT48</f>
        <v>17323579.300000001</v>
      </c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>
        <f>BK9+BK10+BK11+BK12+BK13+BK14+BK15+BK17+BK21+BK22+BK25+BK26+BK28+BK32+BK33+BK34+BK36+BK38+BK40+BK41+BK45+BK48</f>
        <v>6443117</v>
      </c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1">
        <f>AT6-BK6</f>
        <v>10880462.300000001</v>
      </c>
      <c r="BW6" s="181"/>
      <c r="BX6" s="181"/>
      <c r="BY6" s="181"/>
      <c r="BZ6" s="181"/>
      <c r="CA6" s="181"/>
      <c r="CB6" s="181"/>
      <c r="CC6" s="181"/>
      <c r="CD6" s="181"/>
      <c r="CE6" s="181"/>
      <c r="CF6" s="2"/>
      <c r="CG6" s="2"/>
      <c r="CH6" s="2"/>
      <c r="CI6" s="2"/>
      <c r="CJ6" s="2"/>
      <c r="CK6" s="2"/>
    </row>
    <row r="7" spans="1:89" ht="11.25" customHeight="1" x14ac:dyDescent="0.2">
      <c r="A7" s="48"/>
      <c r="B7" s="182" t="s">
        <v>229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3"/>
      <c r="AF7" s="183"/>
      <c r="AG7" s="183"/>
      <c r="AH7" s="183"/>
      <c r="AI7" s="183"/>
      <c r="AJ7" s="183"/>
      <c r="AK7" s="184"/>
      <c r="AL7" s="184"/>
      <c r="AM7" s="184"/>
      <c r="AN7" s="184"/>
      <c r="AO7" s="184"/>
      <c r="AP7" s="184"/>
      <c r="AQ7" s="184"/>
      <c r="AR7" s="184"/>
      <c r="AS7" s="184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2"/>
      <c r="CG7" s="2"/>
      <c r="CH7" s="2"/>
      <c r="CI7" s="2"/>
      <c r="CJ7" s="2"/>
      <c r="CK7" s="2"/>
    </row>
    <row r="8" spans="1:89" ht="13.5" customHeight="1" x14ac:dyDescent="0.2">
      <c r="A8" s="49"/>
      <c r="B8" s="188" t="s">
        <v>13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 t="s">
        <v>45</v>
      </c>
      <c r="AF8" s="189"/>
      <c r="AG8" s="189"/>
      <c r="AH8" s="189"/>
      <c r="AI8" s="189"/>
      <c r="AJ8" s="189"/>
      <c r="AK8" s="190" t="s">
        <v>45</v>
      </c>
      <c r="AL8" s="190"/>
      <c r="AM8" s="190"/>
      <c r="AN8" s="190"/>
      <c r="AO8" s="190"/>
      <c r="AP8" s="190"/>
      <c r="AQ8" s="190"/>
      <c r="AR8" s="190"/>
      <c r="AS8" s="190"/>
      <c r="AT8" s="191" t="s">
        <v>45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 t="s">
        <v>45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 t="s">
        <v>45</v>
      </c>
      <c r="BW8" s="191"/>
      <c r="BX8" s="191"/>
      <c r="BY8" s="191"/>
      <c r="BZ8" s="191"/>
      <c r="CA8" s="191"/>
      <c r="CB8" s="191"/>
      <c r="CC8" s="191"/>
      <c r="CD8" s="191"/>
      <c r="CE8" s="191"/>
      <c r="CF8" s="2"/>
      <c r="CG8" s="2"/>
      <c r="CH8" s="2"/>
      <c r="CI8" s="2"/>
      <c r="CJ8" s="2"/>
      <c r="CK8" s="2"/>
    </row>
    <row r="9" spans="1:89" ht="70.5" customHeight="1" x14ac:dyDescent="0.2">
      <c r="A9" s="192" t="s">
        <v>230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83" t="s">
        <v>228</v>
      </c>
      <c r="AF9" s="183"/>
      <c r="AG9" s="183"/>
      <c r="AH9" s="183"/>
      <c r="AI9" s="183"/>
      <c r="AJ9" s="183"/>
      <c r="AK9" s="184" t="s">
        <v>231</v>
      </c>
      <c r="AL9" s="184"/>
      <c r="AM9" s="184"/>
      <c r="AN9" s="184"/>
      <c r="AO9" s="184"/>
      <c r="AP9" s="184"/>
      <c r="AQ9" s="184"/>
      <c r="AR9" s="184"/>
      <c r="AS9" s="184"/>
      <c r="AT9" s="193">
        <f>4000000+50000</f>
        <v>4050000</v>
      </c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86">
        <v>1479011.63</v>
      </c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>
        <f t="shared" ref="BV9:BV15" si="0">AT9-BK9</f>
        <v>2570988.37</v>
      </c>
      <c r="BW9" s="186"/>
      <c r="BX9" s="186"/>
      <c r="BY9" s="186"/>
      <c r="BZ9" s="186"/>
      <c r="CA9" s="186"/>
      <c r="CB9" s="186"/>
      <c r="CC9" s="186"/>
      <c r="CD9" s="186"/>
      <c r="CE9" s="186"/>
      <c r="CF9" s="2"/>
      <c r="CG9" s="2"/>
      <c r="CH9" s="2"/>
      <c r="CI9" s="2"/>
      <c r="CJ9" s="2"/>
      <c r="CK9" s="2"/>
    </row>
    <row r="10" spans="1:89" ht="70.5" customHeight="1" x14ac:dyDescent="0.2">
      <c r="A10" s="192" t="s">
        <v>232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83" t="s">
        <v>228</v>
      </c>
      <c r="AF10" s="183"/>
      <c r="AG10" s="183"/>
      <c r="AH10" s="183"/>
      <c r="AI10" s="183"/>
      <c r="AJ10" s="183"/>
      <c r="AK10" s="184" t="s">
        <v>233</v>
      </c>
      <c r="AL10" s="184"/>
      <c r="AM10" s="184"/>
      <c r="AN10" s="184"/>
      <c r="AO10" s="184"/>
      <c r="AP10" s="184"/>
      <c r="AQ10" s="184"/>
      <c r="AR10" s="184"/>
      <c r="AS10" s="184"/>
      <c r="AT10" s="186">
        <v>320000</v>
      </c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94">
        <v>79741.2</v>
      </c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86">
        <f t="shared" si="0"/>
        <v>240258.8</v>
      </c>
      <c r="BW10" s="186"/>
      <c r="BX10" s="186"/>
      <c r="BY10" s="186"/>
      <c r="BZ10" s="186"/>
      <c r="CA10" s="186"/>
      <c r="CB10" s="186"/>
      <c r="CC10" s="186"/>
      <c r="CD10" s="186"/>
      <c r="CE10" s="186"/>
      <c r="CF10" s="2"/>
      <c r="CG10" s="2"/>
      <c r="CH10" s="2"/>
      <c r="CI10" s="2"/>
      <c r="CJ10" s="2"/>
      <c r="CK10" s="2"/>
    </row>
    <row r="11" spans="1:89" ht="81.75" customHeight="1" x14ac:dyDescent="0.2">
      <c r="A11" s="192" t="s">
        <v>234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83" t="s">
        <v>228</v>
      </c>
      <c r="AF11" s="183"/>
      <c r="AG11" s="183"/>
      <c r="AH11" s="183"/>
      <c r="AI11" s="183"/>
      <c r="AJ11" s="183"/>
      <c r="AK11" s="184" t="s">
        <v>235</v>
      </c>
      <c r="AL11" s="184"/>
      <c r="AM11" s="184"/>
      <c r="AN11" s="184"/>
      <c r="AO11" s="184"/>
      <c r="AP11" s="184"/>
      <c r="AQ11" s="184"/>
      <c r="AR11" s="184"/>
      <c r="AS11" s="184"/>
      <c r="AT11" s="193">
        <f>1210000+20000</f>
        <v>1230000</v>
      </c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4">
        <v>391840.92</v>
      </c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86">
        <f t="shared" si="0"/>
        <v>838159.08000000007</v>
      </c>
      <c r="BW11" s="186"/>
      <c r="BX11" s="186"/>
      <c r="BY11" s="186"/>
      <c r="BZ11" s="186"/>
      <c r="CA11" s="186"/>
      <c r="CB11" s="186"/>
      <c r="CC11" s="186"/>
      <c r="CD11" s="186"/>
      <c r="CE11" s="186"/>
      <c r="CF11" s="2"/>
      <c r="CG11" s="2"/>
      <c r="CH11" s="2"/>
      <c r="CI11" s="2"/>
      <c r="CJ11" s="2"/>
      <c r="CK11" s="2"/>
    </row>
    <row r="12" spans="1:89" ht="59.25" customHeight="1" x14ac:dyDescent="0.2">
      <c r="A12" s="195" t="s">
        <v>236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83" t="s">
        <v>228</v>
      </c>
      <c r="AF12" s="183"/>
      <c r="AG12" s="183"/>
      <c r="AH12" s="183"/>
      <c r="AI12" s="183"/>
      <c r="AJ12" s="183"/>
      <c r="AK12" s="184" t="s">
        <v>237</v>
      </c>
      <c r="AL12" s="184"/>
      <c r="AM12" s="184"/>
      <c r="AN12" s="184"/>
      <c r="AO12" s="184"/>
      <c r="AP12" s="184"/>
      <c r="AQ12" s="184"/>
      <c r="AR12" s="184"/>
      <c r="AS12" s="184"/>
      <c r="AT12" s="194">
        <v>1200000</v>
      </c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86">
        <v>493084.49</v>
      </c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94">
        <f t="shared" si="0"/>
        <v>706915.51</v>
      </c>
      <c r="BW12" s="194"/>
      <c r="BX12" s="194"/>
      <c r="BY12" s="194"/>
      <c r="BZ12" s="194"/>
      <c r="CA12" s="194"/>
      <c r="CB12" s="194"/>
      <c r="CC12" s="194"/>
      <c r="CD12" s="194"/>
      <c r="CE12" s="194"/>
      <c r="CF12" s="2"/>
      <c r="CG12" s="2"/>
      <c r="CH12" s="2"/>
      <c r="CI12" s="2"/>
      <c r="CJ12" s="2"/>
      <c r="CK12" s="2"/>
    </row>
    <row r="13" spans="1:89" ht="48" customHeight="1" x14ac:dyDescent="0.2">
      <c r="A13" s="195" t="s">
        <v>238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83" t="s">
        <v>228</v>
      </c>
      <c r="AF13" s="183"/>
      <c r="AG13" s="183"/>
      <c r="AH13" s="183"/>
      <c r="AI13" s="183"/>
      <c r="AJ13" s="183"/>
      <c r="AK13" s="184" t="s">
        <v>239</v>
      </c>
      <c r="AL13" s="184"/>
      <c r="AM13" s="184"/>
      <c r="AN13" s="184"/>
      <c r="AO13" s="184"/>
      <c r="AP13" s="184"/>
      <c r="AQ13" s="184"/>
      <c r="AR13" s="184"/>
      <c r="AS13" s="184"/>
      <c r="AT13" s="194">
        <v>100000</v>
      </c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86">
        <v>38192.25</v>
      </c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94">
        <f t="shared" si="0"/>
        <v>61807.75</v>
      </c>
      <c r="BW13" s="194"/>
      <c r="BX13" s="194"/>
      <c r="BY13" s="194"/>
      <c r="BZ13" s="194"/>
      <c r="CA13" s="194"/>
      <c r="CB13" s="194"/>
      <c r="CC13" s="194"/>
      <c r="CD13" s="194"/>
      <c r="CE13" s="194"/>
      <c r="CF13" s="2"/>
      <c r="CG13" s="2"/>
      <c r="CH13" s="2"/>
      <c r="CI13" s="2"/>
      <c r="CJ13" s="2"/>
      <c r="CK13" s="2"/>
    </row>
    <row r="14" spans="1:89" ht="59.25" customHeight="1" x14ac:dyDescent="0.2">
      <c r="A14" s="195" t="s">
        <v>240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89" t="s">
        <v>228</v>
      </c>
      <c r="AF14" s="189"/>
      <c r="AG14" s="189"/>
      <c r="AH14" s="189"/>
      <c r="AI14" s="189"/>
      <c r="AJ14" s="189"/>
      <c r="AK14" s="190" t="s">
        <v>241</v>
      </c>
      <c r="AL14" s="190"/>
      <c r="AM14" s="190"/>
      <c r="AN14" s="190"/>
      <c r="AO14" s="190"/>
      <c r="AP14" s="190"/>
      <c r="AQ14" s="190"/>
      <c r="AR14" s="190"/>
      <c r="AS14" s="190"/>
      <c r="AT14" s="191">
        <v>97000</v>
      </c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6">
        <v>71407</v>
      </c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1">
        <f t="shared" si="0"/>
        <v>25593</v>
      </c>
      <c r="BW14" s="191"/>
      <c r="BX14" s="191"/>
      <c r="BY14" s="191"/>
      <c r="BZ14" s="191"/>
      <c r="CA14" s="191"/>
      <c r="CB14" s="191"/>
      <c r="CC14" s="191"/>
      <c r="CD14" s="191"/>
      <c r="CE14" s="191"/>
      <c r="CF14" s="2"/>
      <c r="CG14" s="2"/>
      <c r="CH14" s="2"/>
      <c r="CI14" s="2"/>
      <c r="CJ14" s="2"/>
      <c r="CK14" s="2"/>
    </row>
    <row r="15" spans="1:89" ht="60" customHeight="1" x14ac:dyDescent="0.2">
      <c r="A15" s="195" t="s">
        <v>242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89" t="s">
        <v>228</v>
      </c>
      <c r="AF15" s="189"/>
      <c r="AG15" s="189"/>
      <c r="AH15" s="189"/>
      <c r="AI15" s="189"/>
      <c r="AJ15" s="189"/>
      <c r="AK15" s="190" t="s">
        <v>243</v>
      </c>
      <c r="AL15" s="190"/>
      <c r="AM15" s="190"/>
      <c r="AN15" s="190"/>
      <c r="AO15" s="190"/>
      <c r="AP15" s="190"/>
      <c r="AQ15" s="190"/>
      <c r="AR15" s="190"/>
      <c r="AS15" s="190"/>
      <c r="AT15" s="191">
        <v>7000</v>
      </c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6">
        <v>6105</v>
      </c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1">
        <f t="shared" si="0"/>
        <v>895</v>
      </c>
      <c r="BW15" s="191"/>
      <c r="BX15" s="191"/>
      <c r="BY15" s="191"/>
      <c r="BZ15" s="191"/>
      <c r="CA15" s="191"/>
      <c r="CB15" s="191"/>
      <c r="CC15" s="191"/>
      <c r="CD15" s="191"/>
      <c r="CE15" s="191"/>
      <c r="CF15" s="2"/>
      <c r="CG15" s="2"/>
      <c r="CH15" s="2"/>
      <c r="CI15" s="2"/>
      <c r="CJ15" s="2"/>
      <c r="CK15" s="2"/>
    </row>
    <row r="16" spans="1:89" ht="48" customHeight="1" x14ac:dyDescent="0.2">
      <c r="A16" s="197" t="s">
        <v>244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89" t="s">
        <v>228</v>
      </c>
      <c r="AF16" s="189"/>
      <c r="AG16" s="189"/>
      <c r="AH16" s="189"/>
      <c r="AI16" s="189"/>
      <c r="AJ16" s="189"/>
      <c r="AK16" s="190" t="s">
        <v>245</v>
      </c>
      <c r="AL16" s="190"/>
      <c r="AM16" s="190"/>
      <c r="AN16" s="190"/>
      <c r="AO16" s="190"/>
      <c r="AP16" s="190"/>
      <c r="AQ16" s="190"/>
      <c r="AR16" s="190"/>
      <c r="AS16" s="190"/>
      <c r="AT16" s="191">
        <v>1000</v>
      </c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8" t="s">
        <v>45</v>
      </c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1">
        <f>AT16</f>
        <v>1000</v>
      </c>
      <c r="BW16" s="191"/>
      <c r="BX16" s="191"/>
      <c r="BY16" s="191"/>
      <c r="BZ16" s="191"/>
      <c r="CA16" s="191"/>
      <c r="CB16" s="191"/>
      <c r="CC16" s="191"/>
      <c r="CD16" s="191"/>
      <c r="CE16" s="191"/>
      <c r="CF16" s="2"/>
      <c r="CG16" s="2"/>
      <c r="CH16" s="2"/>
      <c r="CI16" s="2"/>
      <c r="CJ16" s="2"/>
      <c r="CK16" s="2"/>
    </row>
    <row r="17" spans="1:89" ht="70.5" customHeight="1" x14ac:dyDescent="0.2">
      <c r="A17" s="195" t="s">
        <v>246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89" t="s">
        <v>228</v>
      </c>
      <c r="AF17" s="189"/>
      <c r="AG17" s="189"/>
      <c r="AH17" s="189"/>
      <c r="AI17" s="189"/>
      <c r="AJ17" s="189"/>
      <c r="AK17" s="190" t="s">
        <v>247</v>
      </c>
      <c r="AL17" s="190"/>
      <c r="AM17" s="190"/>
      <c r="AN17" s="190"/>
      <c r="AO17" s="190"/>
      <c r="AP17" s="190"/>
      <c r="AQ17" s="190"/>
      <c r="AR17" s="190"/>
      <c r="AS17" s="190"/>
      <c r="AT17" s="186">
        <v>200</v>
      </c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99">
        <v>200</v>
      </c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1" t="s">
        <v>45</v>
      </c>
      <c r="BW17" s="191"/>
      <c r="BX17" s="191"/>
      <c r="BY17" s="191"/>
      <c r="BZ17" s="191"/>
      <c r="CA17" s="191"/>
      <c r="CB17" s="191"/>
      <c r="CC17" s="191"/>
      <c r="CD17" s="191"/>
      <c r="CE17" s="191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92" t="s">
        <v>248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83" t="s">
        <v>228</v>
      </c>
      <c r="AF18" s="183"/>
      <c r="AG18" s="183"/>
      <c r="AH18" s="183"/>
      <c r="AI18" s="183"/>
      <c r="AJ18" s="183"/>
      <c r="AK18" s="184" t="s">
        <v>249</v>
      </c>
      <c r="AL18" s="184"/>
      <c r="AM18" s="184"/>
      <c r="AN18" s="184"/>
      <c r="AO18" s="184"/>
      <c r="AP18" s="184"/>
      <c r="AQ18" s="184"/>
      <c r="AR18" s="184"/>
      <c r="AS18" s="184"/>
      <c r="AT18" s="186">
        <v>0</v>
      </c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 t="s">
        <v>45</v>
      </c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91">
        <f t="shared" ref="BV18:BV20" si="1">AT18</f>
        <v>0</v>
      </c>
      <c r="BW18" s="191"/>
      <c r="BX18" s="191"/>
      <c r="BY18" s="191"/>
      <c r="BZ18" s="191"/>
      <c r="CA18" s="191"/>
      <c r="CB18" s="191"/>
      <c r="CC18" s="191"/>
      <c r="CD18" s="191"/>
      <c r="CE18" s="191"/>
      <c r="CF18" s="2"/>
      <c r="CG18" s="2"/>
      <c r="CH18" s="2"/>
      <c r="CI18" s="2"/>
      <c r="CJ18" s="2"/>
      <c r="CK18" s="2"/>
    </row>
    <row r="19" spans="1:89" ht="48" customHeight="1" x14ac:dyDescent="0.2">
      <c r="A19" s="192" t="s">
        <v>250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83" t="s">
        <v>228</v>
      </c>
      <c r="AF19" s="183"/>
      <c r="AG19" s="183"/>
      <c r="AH19" s="183"/>
      <c r="AI19" s="183"/>
      <c r="AJ19" s="183"/>
      <c r="AK19" s="184" t="s">
        <v>251</v>
      </c>
      <c r="AL19" s="184"/>
      <c r="AM19" s="184"/>
      <c r="AN19" s="184"/>
      <c r="AO19" s="184"/>
      <c r="AP19" s="184"/>
      <c r="AQ19" s="184"/>
      <c r="AR19" s="184"/>
      <c r="AS19" s="184"/>
      <c r="AT19" s="193">
        <f>34600+350000</f>
        <v>384600</v>
      </c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86" t="s">
        <v>45</v>
      </c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91">
        <f t="shared" si="1"/>
        <v>384600</v>
      </c>
      <c r="BW19" s="191"/>
      <c r="BX19" s="191"/>
      <c r="BY19" s="191"/>
      <c r="BZ19" s="191"/>
      <c r="CA19" s="191"/>
      <c r="CB19" s="191"/>
      <c r="CC19" s="191"/>
      <c r="CD19" s="191"/>
      <c r="CE19" s="191"/>
      <c r="CF19" s="2"/>
      <c r="CG19" s="2"/>
      <c r="CH19" s="2"/>
      <c r="CI19" s="2"/>
      <c r="CJ19" s="2"/>
      <c r="CK19" s="2"/>
    </row>
    <row r="20" spans="1:89" ht="75" customHeight="1" x14ac:dyDescent="0.2">
      <c r="A20" s="200" t="s">
        <v>252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183" t="s">
        <v>228</v>
      </c>
      <c r="AF20" s="183"/>
      <c r="AG20" s="183"/>
      <c r="AH20" s="183"/>
      <c r="AI20" s="183"/>
      <c r="AJ20" s="183"/>
      <c r="AK20" s="184" t="s">
        <v>253</v>
      </c>
      <c r="AL20" s="184"/>
      <c r="AM20" s="184"/>
      <c r="AN20" s="184"/>
      <c r="AO20" s="184"/>
      <c r="AP20" s="184"/>
      <c r="AQ20" s="184"/>
      <c r="AR20" s="184"/>
      <c r="AS20" s="184"/>
      <c r="AT20" s="186">
        <v>10000</v>
      </c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01" t="s">
        <v>45</v>
      </c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191">
        <f t="shared" si="1"/>
        <v>10000</v>
      </c>
      <c r="BW20" s="191"/>
      <c r="BX20" s="191"/>
      <c r="BY20" s="191"/>
      <c r="BZ20" s="191"/>
      <c r="CA20" s="191"/>
      <c r="CB20" s="191"/>
      <c r="CC20" s="191"/>
      <c r="CD20" s="191"/>
      <c r="CE20" s="191"/>
      <c r="CF20" s="2"/>
      <c r="CG20" s="2"/>
      <c r="CH20" s="2"/>
      <c r="CI20" s="2"/>
      <c r="CJ20" s="2"/>
      <c r="CK20" s="2"/>
    </row>
    <row r="21" spans="1:89" ht="39" customHeight="1" x14ac:dyDescent="0.2">
      <c r="A21" s="200" t="s">
        <v>254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183" t="s">
        <v>228</v>
      </c>
      <c r="AF21" s="183"/>
      <c r="AG21" s="183"/>
      <c r="AH21" s="183"/>
      <c r="AI21" s="183"/>
      <c r="AJ21" s="183"/>
      <c r="AK21" s="184" t="s">
        <v>255</v>
      </c>
      <c r="AL21" s="184"/>
      <c r="AM21" s="184"/>
      <c r="AN21" s="184"/>
      <c r="AO21" s="184"/>
      <c r="AP21" s="184"/>
      <c r="AQ21" s="184"/>
      <c r="AR21" s="184"/>
      <c r="AS21" s="184"/>
      <c r="AT21" s="186">
        <v>20000</v>
      </c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94">
        <v>20000</v>
      </c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6" t="s">
        <v>45</v>
      </c>
      <c r="BW21" s="196"/>
      <c r="BX21" s="196"/>
      <c r="BY21" s="196"/>
      <c r="BZ21" s="196"/>
      <c r="CA21" s="196"/>
      <c r="CB21" s="196"/>
      <c r="CC21" s="196"/>
      <c r="CD21" s="196"/>
      <c r="CE21" s="196"/>
      <c r="CF21" s="2"/>
      <c r="CG21" s="2"/>
      <c r="CH21" s="2"/>
      <c r="CI21" s="2"/>
      <c r="CJ21" s="2"/>
      <c r="CK21" s="2"/>
    </row>
    <row r="22" spans="1:89" ht="36.75" customHeight="1" x14ac:dyDescent="0.2">
      <c r="A22" s="195" t="s">
        <v>256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83" t="s">
        <v>228</v>
      </c>
      <c r="AF22" s="183"/>
      <c r="AG22" s="183"/>
      <c r="AH22" s="183"/>
      <c r="AI22" s="183"/>
      <c r="AJ22" s="183"/>
      <c r="AK22" s="184" t="s">
        <v>257</v>
      </c>
      <c r="AL22" s="184"/>
      <c r="AM22" s="184"/>
      <c r="AN22" s="184"/>
      <c r="AO22" s="184"/>
      <c r="AP22" s="184"/>
      <c r="AQ22" s="184"/>
      <c r="AR22" s="184"/>
      <c r="AS22" s="184"/>
      <c r="AT22" s="194">
        <v>1300000</v>
      </c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>
        <v>621317.56000000006</v>
      </c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6">
        <f t="shared" ref="BV22:BV23" si="2">AT22-BK22</f>
        <v>678682.44</v>
      </c>
      <c r="BW22" s="196"/>
      <c r="BX22" s="196"/>
      <c r="BY22" s="196"/>
      <c r="BZ22" s="196"/>
      <c r="CA22" s="196"/>
      <c r="CB22" s="196"/>
      <c r="CC22" s="196"/>
      <c r="CD22" s="196"/>
      <c r="CE22" s="196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7" t="s">
        <v>258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83" t="s">
        <v>228</v>
      </c>
      <c r="AF23" s="183"/>
      <c r="AG23" s="183"/>
      <c r="AH23" s="183"/>
      <c r="AI23" s="183"/>
      <c r="AJ23" s="183"/>
      <c r="AK23" s="184" t="s">
        <v>259</v>
      </c>
      <c r="AL23" s="184"/>
      <c r="AM23" s="184"/>
      <c r="AN23" s="184"/>
      <c r="AO23" s="184"/>
      <c r="AP23" s="184"/>
      <c r="AQ23" s="184"/>
      <c r="AR23" s="184"/>
      <c r="AS23" s="184"/>
      <c r="AT23" s="186">
        <v>0</v>
      </c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94">
        <v>0</v>
      </c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6">
        <f t="shared" si="2"/>
        <v>0</v>
      </c>
      <c r="BW23" s="196"/>
      <c r="BX23" s="196"/>
      <c r="BY23" s="196"/>
      <c r="BZ23" s="196"/>
      <c r="CA23" s="196"/>
      <c r="CB23" s="196"/>
      <c r="CC23" s="196"/>
      <c r="CD23" s="196"/>
      <c r="CE23" s="196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7" t="s">
        <v>260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83" t="s">
        <v>228</v>
      </c>
      <c r="AF24" s="183"/>
      <c r="AG24" s="183"/>
      <c r="AH24" s="183"/>
      <c r="AI24" s="183"/>
      <c r="AJ24" s="183"/>
      <c r="AK24" s="184" t="s">
        <v>261</v>
      </c>
      <c r="AL24" s="184"/>
      <c r="AM24" s="184"/>
      <c r="AN24" s="184"/>
      <c r="AO24" s="184"/>
      <c r="AP24" s="184"/>
      <c r="AQ24" s="184"/>
      <c r="AR24" s="184"/>
      <c r="AS24" s="184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94" t="s">
        <v>45</v>
      </c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6">
        <f>AT24</f>
        <v>0</v>
      </c>
      <c r="BW24" s="196"/>
      <c r="BX24" s="196"/>
      <c r="BY24" s="196"/>
      <c r="BZ24" s="196"/>
      <c r="CA24" s="196"/>
      <c r="CB24" s="196"/>
      <c r="CC24" s="196"/>
      <c r="CD24" s="196"/>
      <c r="CE24" s="196"/>
      <c r="CF24" s="2"/>
      <c r="CG24" s="2"/>
      <c r="CH24" s="2"/>
      <c r="CI24" s="2"/>
      <c r="CJ24" s="2"/>
      <c r="CK24" s="2"/>
    </row>
    <row r="25" spans="1:89" ht="59.25" customHeight="1" x14ac:dyDescent="0.2">
      <c r="A25" s="195" t="s">
        <v>262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89" t="s">
        <v>228</v>
      </c>
      <c r="AF25" s="189"/>
      <c r="AG25" s="189"/>
      <c r="AH25" s="189"/>
      <c r="AI25" s="189"/>
      <c r="AJ25" s="189"/>
      <c r="AK25" s="190" t="s">
        <v>263</v>
      </c>
      <c r="AL25" s="190"/>
      <c r="AM25" s="190"/>
      <c r="AN25" s="190"/>
      <c r="AO25" s="190"/>
      <c r="AP25" s="190"/>
      <c r="AQ25" s="190"/>
      <c r="AR25" s="190"/>
      <c r="AS25" s="190"/>
      <c r="AT25" s="186">
        <v>180000</v>
      </c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96">
        <v>58640.11</v>
      </c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1">
        <f t="shared" ref="BV25:BV26" si="3">AT25-BK25</f>
        <v>121359.89</v>
      </c>
      <c r="BW25" s="191"/>
      <c r="BX25" s="191"/>
      <c r="BY25" s="191"/>
      <c r="BZ25" s="191"/>
      <c r="CA25" s="191"/>
      <c r="CB25" s="191"/>
      <c r="CC25" s="191"/>
      <c r="CD25" s="191"/>
      <c r="CE25" s="191"/>
      <c r="CF25" s="2"/>
      <c r="CG25" s="2"/>
      <c r="CH25" s="2"/>
      <c r="CI25" s="2"/>
      <c r="CJ25" s="2"/>
      <c r="CK25" s="2"/>
    </row>
    <row r="26" spans="1:89" ht="59.25" customHeight="1" x14ac:dyDescent="0.2">
      <c r="A26" s="195" t="s">
        <v>264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89" t="s">
        <v>228</v>
      </c>
      <c r="AF26" s="189"/>
      <c r="AG26" s="189"/>
      <c r="AH26" s="189"/>
      <c r="AI26" s="189"/>
      <c r="AJ26" s="189"/>
      <c r="AK26" s="190" t="s">
        <v>265</v>
      </c>
      <c r="AL26" s="190"/>
      <c r="AM26" s="190"/>
      <c r="AN26" s="190"/>
      <c r="AO26" s="190"/>
      <c r="AP26" s="190"/>
      <c r="AQ26" s="190"/>
      <c r="AR26" s="190"/>
      <c r="AS26" s="190"/>
      <c r="AT26" s="186">
        <v>61700</v>
      </c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96">
        <v>15612.47</v>
      </c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1">
        <f t="shared" si="3"/>
        <v>46087.53</v>
      </c>
      <c r="BW26" s="191"/>
      <c r="BX26" s="191"/>
      <c r="BY26" s="191"/>
      <c r="BZ26" s="191"/>
      <c r="CA26" s="191"/>
      <c r="CB26" s="191"/>
      <c r="CC26" s="191"/>
      <c r="CD26" s="191"/>
      <c r="CE26" s="191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7" t="s">
        <v>266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9" t="s">
        <v>228</v>
      </c>
      <c r="AF27" s="189"/>
      <c r="AG27" s="189"/>
      <c r="AH27" s="189"/>
      <c r="AI27" s="189"/>
      <c r="AJ27" s="189"/>
      <c r="AK27" s="190" t="s">
        <v>267</v>
      </c>
      <c r="AL27" s="190"/>
      <c r="AM27" s="190"/>
      <c r="AN27" s="190"/>
      <c r="AO27" s="190"/>
      <c r="AP27" s="190"/>
      <c r="AQ27" s="190"/>
      <c r="AR27" s="190"/>
      <c r="AS27" s="190"/>
      <c r="AT27" s="202">
        <v>0</v>
      </c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3">
        <v>0</v>
      </c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191" t="s">
        <v>45</v>
      </c>
      <c r="BW27" s="191"/>
      <c r="BX27" s="191"/>
      <c r="BY27" s="191"/>
      <c r="BZ27" s="191"/>
      <c r="CA27" s="191"/>
      <c r="CB27" s="191"/>
      <c r="CC27" s="191"/>
      <c r="CD27" s="191"/>
      <c r="CE27" s="191"/>
      <c r="CF27" s="2"/>
      <c r="CG27" s="2"/>
      <c r="CH27" s="2"/>
      <c r="CI27" s="2"/>
      <c r="CJ27" s="2"/>
      <c r="CK27" s="2"/>
    </row>
    <row r="28" spans="1:89" ht="48" customHeight="1" x14ac:dyDescent="0.2">
      <c r="A28" s="204" t="s">
        <v>268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189" t="s">
        <v>228</v>
      </c>
      <c r="AF28" s="189"/>
      <c r="AG28" s="189"/>
      <c r="AH28" s="189"/>
      <c r="AI28" s="189"/>
      <c r="AJ28" s="189"/>
      <c r="AK28" s="190" t="s">
        <v>269</v>
      </c>
      <c r="AL28" s="190"/>
      <c r="AM28" s="190"/>
      <c r="AN28" s="190"/>
      <c r="AO28" s="190"/>
      <c r="AP28" s="190"/>
      <c r="AQ28" s="190"/>
      <c r="AR28" s="190"/>
      <c r="AS28" s="190"/>
      <c r="AT28" s="194">
        <v>5000</v>
      </c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6">
        <v>4750</v>
      </c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1">
        <f>AT28-BK28</f>
        <v>250</v>
      </c>
      <c r="BW28" s="191"/>
      <c r="BX28" s="191"/>
      <c r="BY28" s="191"/>
      <c r="BZ28" s="191"/>
      <c r="CA28" s="191"/>
      <c r="CB28" s="191"/>
      <c r="CC28" s="191"/>
      <c r="CD28" s="191"/>
      <c r="CE28" s="191"/>
      <c r="CF28" s="2"/>
      <c r="CG28" s="2"/>
      <c r="CH28" s="2"/>
      <c r="CI28" s="2"/>
      <c r="CJ28" s="2"/>
      <c r="CK28" s="2"/>
    </row>
    <row r="29" spans="1:89" ht="36.75" customHeight="1" x14ac:dyDescent="0.2">
      <c r="A29" s="205" t="s">
        <v>270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189" t="s">
        <v>228</v>
      </c>
      <c r="AF29" s="189"/>
      <c r="AG29" s="189"/>
      <c r="AH29" s="189"/>
      <c r="AI29" s="189"/>
      <c r="AJ29" s="189"/>
      <c r="AK29" s="190" t="s">
        <v>271</v>
      </c>
      <c r="AL29" s="190"/>
      <c r="AM29" s="190"/>
      <c r="AN29" s="190"/>
      <c r="AO29" s="190"/>
      <c r="AP29" s="190"/>
      <c r="AQ29" s="190"/>
      <c r="AR29" s="190"/>
      <c r="AS29" s="190"/>
      <c r="AT29" s="194">
        <v>5000</v>
      </c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1" t="s">
        <v>45</v>
      </c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>
        <f t="shared" ref="BV29:BV31" si="4">AT29</f>
        <v>5000</v>
      </c>
      <c r="BW29" s="191"/>
      <c r="BX29" s="191"/>
      <c r="BY29" s="191"/>
      <c r="BZ29" s="191"/>
      <c r="CA29" s="191"/>
      <c r="CB29" s="191"/>
      <c r="CC29" s="191"/>
      <c r="CD29" s="191"/>
      <c r="CE29" s="191"/>
      <c r="CF29" s="2"/>
      <c r="CG29" s="2"/>
      <c r="CH29" s="2"/>
      <c r="CI29" s="2"/>
      <c r="CJ29" s="2"/>
      <c r="CK29" s="2"/>
    </row>
    <row r="30" spans="1:89" ht="48" customHeight="1" x14ac:dyDescent="0.2">
      <c r="A30" s="205" t="s">
        <v>272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 t="s">
        <v>228</v>
      </c>
      <c r="AF30" s="206"/>
      <c r="AG30" s="206"/>
      <c r="AH30" s="206"/>
      <c r="AI30" s="206"/>
      <c r="AJ30" s="206"/>
      <c r="AK30" s="207" t="s">
        <v>273</v>
      </c>
      <c r="AL30" s="207"/>
      <c r="AM30" s="207"/>
      <c r="AN30" s="207"/>
      <c r="AO30" s="207"/>
      <c r="AP30" s="207"/>
      <c r="AQ30" s="207"/>
      <c r="AR30" s="207"/>
      <c r="AS30" s="207"/>
      <c r="AT30" s="194">
        <v>5000</v>
      </c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1" t="s">
        <v>45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>
        <f t="shared" si="4"/>
        <v>5000</v>
      </c>
      <c r="BW30" s="191"/>
      <c r="BX30" s="191"/>
      <c r="BY30" s="191"/>
      <c r="BZ30" s="191"/>
      <c r="CA30" s="191"/>
      <c r="CB30" s="191"/>
      <c r="CC30" s="191"/>
      <c r="CD30" s="191"/>
      <c r="CE30" s="191"/>
      <c r="CF30" s="2"/>
      <c r="CG30" s="2"/>
      <c r="CH30" s="2"/>
      <c r="CI30" s="2"/>
      <c r="CJ30" s="2"/>
      <c r="CK30" s="2"/>
    </row>
    <row r="31" spans="1:89" ht="36.75" customHeight="1" x14ac:dyDescent="0.2">
      <c r="A31" s="208" t="s">
        <v>274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189" t="s">
        <v>228</v>
      </c>
      <c r="AF31" s="189"/>
      <c r="AG31" s="189"/>
      <c r="AH31" s="189"/>
      <c r="AI31" s="189"/>
      <c r="AJ31" s="189"/>
      <c r="AK31" s="190" t="s">
        <v>275</v>
      </c>
      <c r="AL31" s="190"/>
      <c r="AM31" s="190"/>
      <c r="AN31" s="190"/>
      <c r="AO31" s="190"/>
      <c r="AP31" s="190"/>
      <c r="AQ31" s="190"/>
      <c r="AR31" s="190"/>
      <c r="AS31" s="190"/>
      <c r="AT31" s="186">
        <v>5000</v>
      </c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98" t="s">
        <v>45</v>
      </c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1">
        <f t="shared" si="4"/>
        <v>5000</v>
      </c>
      <c r="BW31" s="191"/>
      <c r="BX31" s="191"/>
      <c r="BY31" s="191"/>
      <c r="BZ31" s="191"/>
      <c r="CA31" s="191"/>
      <c r="CB31" s="191"/>
      <c r="CC31" s="191"/>
      <c r="CD31" s="191"/>
      <c r="CE31" s="191"/>
      <c r="CF31" s="2"/>
      <c r="CG31" s="2"/>
      <c r="CH31" s="2"/>
      <c r="CI31" s="2"/>
      <c r="CJ31" s="2"/>
      <c r="CK31" s="2"/>
    </row>
    <row r="32" spans="1:89" ht="36.75" customHeight="1" x14ac:dyDescent="0.2">
      <c r="A32" s="204" t="s">
        <v>276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189" t="s">
        <v>228</v>
      </c>
      <c r="AF32" s="189"/>
      <c r="AG32" s="189"/>
      <c r="AH32" s="189"/>
      <c r="AI32" s="189"/>
      <c r="AJ32" s="189"/>
      <c r="AK32" s="190" t="s">
        <v>277</v>
      </c>
      <c r="AL32" s="190"/>
      <c r="AM32" s="190"/>
      <c r="AN32" s="190"/>
      <c r="AO32" s="190"/>
      <c r="AP32" s="190"/>
      <c r="AQ32" s="190"/>
      <c r="AR32" s="190"/>
      <c r="AS32" s="190"/>
      <c r="AT32" s="194">
        <v>500000</v>
      </c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6">
        <v>307805.8</v>
      </c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1">
        <f t="shared" ref="BV32:BV34" si="5">AT32-BK32</f>
        <v>192194.2</v>
      </c>
      <c r="BW32" s="191"/>
      <c r="BX32" s="191"/>
      <c r="BY32" s="191"/>
      <c r="BZ32" s="191"/>
      <c r="CA32" s="191"/>
      <c r="CB32" s="191"/>
      <c r="CC32" s="191"/>
      <c r="CD32" s="191"/>
      <c r="CE32" s="191"/>
      <c r="CF32" s="2"/>
      <c r="CG32" s="2"/>
      <c r="CH32" s="2"/>
      <c r="CI32" s="2"/>
      <c r="CJ32" s="2"/>
      <c r="CK32" s="2"/>
    </row>
    <row r="33" spans="1:89" ht="36.75" customHeight="1" x14ac:dyDescent="0.2">
      <c r="A33" s="204" t="s">
        <v>278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189" t="s">
        <v>228</v>
      </c>
      <c r="AF33" s="189"/>
      <c r="AG33" s="189"/>
      <c r="AH33" s="189"/>
      <c r="AI33" s="189"/>
      <c r="AJ33" s="189"/>
      <c r="AK33" s="190" t="s">
        <v>279</v>
      </c>
      <c r="AL33" s="190"/>
      <c r="AM33" s="190"/>
      <c r="AN33" s="190"/>
      <c r="AO33" s="190"/>
      <c r="AP33" s="190"/>
      <c r="AQ33" s="190"/>
      <c r="AR33" s="190"/>
      <c r="AS33" s="190"/>
      <c r="AT33" s="186">
        <v>225000</v>
      </c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96">
        <v>131157.1</v>
      </c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1">
        <f t="shared" si="5"/>
        <v>93842.9</v>
      </c>
      <c r="BW33" s="191"/>
      <c r="BX33" s="191"/>
      <c r="BY33" s="191"/>
      <c r="BZ33" s="191"/>
      <c r="CA33" s="191"/>
      <c r="CB33" s="191"/>
      <c r="CC33" s="191"/>
      <c r="CD33" s="191"/>
      <c r="CE33" s="191"/>
      <c r="CF33" s="2"/>
      <c r="CG33" s="2"/>
      <c r="CH33" s="2"/>
      <c r="CI33" s="2"/>
      <c r="CJ33" s="2"/>
      <c r="CK33" s="2"/>
    </row>
    <row r="34" spans="1:89" ht="36.75" customHeight="1" x14ac:dyDescent="0.2">
      <c r="A34" s="204" t="s">
        <v>280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189" t="s">
        <v>228</v>
      </c>
      <c r="AF34" s="189"/>
      <c r="AG34" s="189"/>
      <c r="AH34" s="189"/>
      <c r="AI34" s="189"/>
      <c r="AJ34" s="189"/>
      <c r="AK34" s="190" t="s">
        <v>281</v>
      </c>
      <c r="AL34" s="190"/>
      <c r="AM34" s="190"/>
      <c r="AN34" s="190"/>
      <c r="AO34" s="190"/>
      <c r="AP34" s="190"/>
      <c r="AQ34" s="190"/>
      <c r="AR34" s="190"/>
      <c r="AS34" s="190"/>
      <c r="AT34" s="193">
        <f>369600+745179.3-500</f>
        <v>1114279.3</v>
      </c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6">
        <v>564686.30000000005</v>
      </c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>
        <f t="shared" si="5"/>
        <v>549593</v>
      </c>
      <c r="BW34" s="196"/>
      <c r="BX34" s="196"/>
      <c r="BY34" s="196"/>
      <c r="BZ34" s="196"/>
      <c r="CA34" s="196"/>
      <c r="CB34" s="196"/>
      <c r="CC34" s="196"/>
      <c r="CD34" s="196"/>
      <c r="CE34" s="196"/>
      <c r="CF34" s="2"/>
      <c r="CG34" s="2"/>
      <c r="CH34" s="2"/>
      <c r="CI34" s="2"/>
      <c r="CJ34" s="2"/>
      <c r="CK34" s="2"/>
    </row>
    <row r="35" spans="1:89" ht="36.75" customHeight="1" x14ac:dyDescent="0.2">
      <c r="A35" s="209" t="s">
        <v>282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189" t="s">
        <v>228</v>
      </c>
      <c r="AF35" s="189"/>
      <c r="AG35" s="189"/>
      <c r="AH35" s="189"/>
      <c r="AI35" s="189"/>
      <c r="AJ35" s="189"/>
      <c r="AK35" s="190" t="s">
        <v>283</v>
      </c>
      <c r="AL35" s="190"/>
      <c r="AM35" s="190"/>
      <c r="AN35" s="190"/>
      <c r="AO35" s="190"/>
      <c r="AP35" s="190"/>
      <c r="AQ35" s="190"/>
      <c r="AR35" s="190"/>
      <c r="AS35" s="190"/>
      <c r="AT35" s="193">
        <f>35000+500</f>
        <v>35500</v>
      </c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6" t="s">
        <v>45</v>
      </c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>
        <f>AT35</f>
        <v>35500</v>
      </c>
      <c r="BW35" s="196"/>
      <c r="BX35" s="196"/>
      <c r="BY35" s="196"/>
      <c r="BZ35" s="196"/>
      <c r="CA35" s="196"/>
      <c r="CB35" s="196"/>
      <c r="CC35" s="196"/>
      <c r="CD35" s="196"/>
      <c r="CE35" s="196"/>
      <c r="CF35" s="2"/>
      <c r="CG35" s="2"/>
      <c r="CH35" s="2"/>
      <c r="CI35" s="2"/>
      <c r="CJ35" s="2"/>
      <c r="CK35" s="2"/>
    </row>
    <row r="36" spans="1:89" ht="48" customHeight="1" x14ac:dyDescent="0.2">
      <c r="A36" s="210" t="s">
        <v>284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189" t="s">
        <v>228</v>
      </c>
      <c r="AF36" s="189"/>
      <c r="AG36" s="189"/>
      <c r="AH36" s="189"/>
      <c r="AI36" s="189"/>
      <c r="AJ36" s="189"/>
      <c r="AK36" s="190" t="s">
        <v>285</v>
      </c>
      <c r="AL36" s="190"/>
      <c r="AM36" s="190"/>
      <c r="AN36" s="190"/>
      <c r="AO36" s="190"/>
      <c r="AP36" s="190"/>
      <c r="AQ36" s="190"/>
      <c r="AR36" s="190"/>
      <c r="AS36" s="190"/>
      <c r="AT36" s="194">
        <v>50000</v>
      </c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9">
        <v>49900</v>
      </c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6">
        <f>AT36-BK36</f>
        <v>100</v>
      </c>
      <c r="BW36" s="196"/>
      <c r="BX36" s="196"/>
      <c r="BY36" s="196"/>
      <c r="BZ36" s="196"/>
      <c r="CA36" s="196"/>
      <c r="CB36" s="196"/>
      <c r="CC36" s="196"/>
      <c r="CD36" s="196"/>
      <c r="CE36" s="196"/>
      <c r="CF36" s="2"/>
      <c r="CG36" s="2"/>
      <c r="CH36" s="2"/>
      <c r="CI36" s="2"/>
      <c r="CJ36" s="2"/>
      <c r="CK36" s="2"/>
    </row>
    <row r="37" spans="1:89" ht="36.75" customHeight="1" x14ac:dyDescent="0.2">
      <c r="A37" s="209" t="s">
        <v>286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189" t="s">
        <v>228</v>
      </c>
      <c r="AF37" s="189"/>
      <c r="AG37" s="189"/>
      <c r="AH37" s="189"/>
      <c r="AI37" s="189"/>
      <c r="AJ37" s="189"/>
      <c r="AK37" s="190" t="s">
        <v>287</v>
      </c>
      <c r="AL37" s="190"/>
      <c r="AM37" s="190"/>
      <c r="AN37" s="190"/>
      <c r="AO37" s="190"/>
      <c r="AP37" s="190"/>
      <c r="AQ37" s="190"/>
      <c r="AR37" s="190"/>
      <c r="AS37" s="190"/>
      <c r="AT37" s="194">
        <v>100000</v>
      </c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6" t="s">
        <v>45</v>
      </c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>
        <f>AT37</f>
        <v>100000</v>
      </c>
      <c r="BW37" s="196"/>
      <c r="BX37" s="196"/>
      <c r="BY37" s="196"/>
      <c r="BZ37" s="196"/>
      <c r="CA37" s="196"/>
      <c r="CB37" s="196"/>
      <c r="CC37" s="196"/>
      <c r="CD37" s="196"/>
      <c r="CE37" s="196"/>
      <c r="CF37" s="2"/>
      <c r="CG37" s="2"/>
      <c r="CH37" s="2"/>
      <c r="CI37" s="2"/>
      <c r="CJ37" s="2"/>
      <c r="CK37" s="2"/>
    </row>
    <row r="38" spans="1:89" ht="25.5" customHeight="1" x14ac:dyDescent="0.2">
      <c r="A38" s="209" t="s">
        <v>288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189" t="s">
        <v>228</v>
      </c>
      <c r="AF38" s="189"/>
      <c r="AG38" s="189"/>
      <c r="AH38" s="189"/>
      <c r="AI38" s="189"/>
      <c r="AJ38" s="189"/>
      <c r="AK38" s="190" t="s">
        <v>289</v>
      </c>
      <c r="AL38" s="190"/>
      <c r="AM38" s="190"/>
      <c r="AN38" s="190"/>
      <c r="AO38" s="190"/>
      <c r="AP38" s="190"/>
      <c r="AQ38" s="190"/>
      <c r="AR38" s="190"/>
      <c r="AS38" s="190"/>
      <c r="AT38" s="194">
        <v>1025200</v>
      </c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6">
        <v>202535.79</v>
      </c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>
        <f>AT38-BK38</f>
        <v>822664.21</v>
      </c>
      <c r="BW38" s="196"/>
      <c r="BX38" s="196"/>
      <c r="BY38" s="196"/>
      <c r="BZ38" s="196"/>
      <c r="CA38" s="196"/>
      <c r="CB38" s="196"/>
      <c r="CC38" s="196"/>
      <c r="CD38" s="196"/>
      <c r="CE38" s="196"/>
      <c r="CF38" s="2"/>
      <c r="CG38" s="2"/>
      <c r="CH38" s="2"/>
      <c r="CI38" s="2"/>
      <c r="CJ38" s="2"/>
      <c r="CK38" s="2"/>
    </row>
    <row r="39" spans="1:89" ht="36.75" customHeight="1" x14ac:dyDescent="0.2">
      <c r="A39" s="204" t="s">
        <v>290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189" t="s">
        <v>228</v>
      </c>
      <c r="AF39" s="189"/>
      <c r="AG39" s="189"/>
      <c r="AH39" s="189"/>
      <c r="AI39" s="189"/>
      <c r="AJ39" s="189"/>
      <c r="AK39" s="190" t="s">
        <v>291</v>
      </c>
      <c r="AL39" s="190"/>
      <c r="AM39" s="190"/>
      <c r="AN39" s="190"/>
      <c r="AO39" s="190"/>
      <c r="AP39" s="190"/>
      <c r="AQ39" s="190"/>
      <c r="AR39" s="190"/>
      <c r="AS39" s="190"/>
      <c r="AT39" s="193">
        <f>360000-350000</f>
        <v>10000</v>
      </c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1" t="s">
        <v>45</v>
      </c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>
        <f>AT39</f>
        <v>10000</v>
      </c>
      <c r="BW39" s="191"/>
      <c r="BX39" s="191"/>
      <c r="BY39" s="191"/>
      <c r="BZ39" s="191"/>
      <c r="CA39" s="191"/>
      <c r="CB39" s="191"/>
      <c r="CC39" s="191"/>
      <c r="CD39" s="191"/>
      <c r="CE39" s="191"/>
      <c r="CF39" s="2"/>
      <c r="CG39" s="2"/>
      <c r="CH39" s="2"/>
      <c r="CI39" s="2"/>
      <c r="CJ39" s="2"/>
      <c r="CK39" s="2"/>
    </row>
    <row r="40" spans="1:89" ht="48" customHeight="1" x14ac:dyDescent="0.2">
      <c r="A40" s="205" t="s">
        <v>292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189" t="s">
        <v>228</v>
      </c>
      <c r="AF40" s="189"/>
      <c r="AG40" s="189"/>
      <c r="AH40" s="189"/>
      <c r="AI40" s="189"/>
      <c r="AJ40" s="189"/>
      <c r="AK40" s="190" t="s">
        <v>293</v>
      </c>
      <c r="AL40" s="190"/>
      <c r="AM40" s="190"/>
      <c r="AN40" s="190"/>
      <c r="AO40" s="190"/>
      <c r="AP40" s="190"/>
      <c r="AQ40" s="190"/>
      <c r="AR40" s="190"/>
      <c r="AS40" s="190"/>
      <c r="AT40" s="194">
        <v>30000</v>
      </c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6">
        <v>9000</v>
      </c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1">
        <f t="shared" ref="BV40:BV41" si="6">AT40-BK40</f>
        <v>21000</v>
      </c>
      <c r="BW40" s="191"/>
      <c r="BX40" s="191"/>
      <c r="BY40" s="191"/>
      <c r="BZ40" s="191"/>
      <c r="CA40" s="191"/>
      <c r="CB40" s="191"/>
      <c r="CC40" s="191"/>
      <c r="CD40" s="191"/>
      <c r="CE40" s="191"/>
      <c r="CF40" s="2"/>
      <c r="CG40" s="2"/>
      <c r="CH40" s="2"/>
      <c r="CI40" s="2"/>
      <c r="CJ40" s="2"/>
      <c r="CK40" s="2"/>
    </row>
    <row r="41" spans="1:89" ht="59.25" customHeight="1" x14ac:dyDescent="0.2">
      <c r="A41" s="204" t="s">
        <v>294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189" t="s">
        <v>228</v>
      </c>
      <c r="AF41" s="189"/>
      <c r="AG41" s="189"/>
      <c r="AH41" s="189"/>
      <c r="AI41" s="189"/>
      <c r="AJ41" s="189"/>
      <c r="AK41" s="190" t="s">
        <v>295</v>
      </c>
      <c r="AL41" s="190"/>
      <c r="AM41" s="190"/>
      <c r="AN41" s="190"/>
      <c r="AO41" s="190"/>
      <c r="AP41" s="190"/>
      <c r="AQ41" s="190"/>
      <c r="AR41" s="190"/>
      <c r="AS41" s="190"/>
      <c r="AT41" s="194">
        <v>4752000</v>
      </c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1">
        <v>1742638.86</v>
      </c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>
        <f t="shared" si="6"/>
        <v>3009361.1399999997</v>
      </c>
      <c r="BW41" s="191"/>
      <c r="BX41" s="191"/>
      <c r="BY41" s="191"/>
      <c r="BZ41" s="191"/>
      <c r="CA41" s="191"/>
      <c r="CB41" s="191"/>
      <c r="CC41" s="191"/>
      <c r="CD41" s="191"/>
      <c r="CE41" s="191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5" t="s">
        <v>296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89" t="s">
        <v>228</v>
      </c>
      <c r="AF42" s="189"/>
      <c r="AG42" s="189"/>
      <c r="AH42" s="189"/>
      <c r="AI42" s="189"/>
      <c r="AJ42" s="189"/>
      <c r="AK42" s="190" t="s">
        <v>297</v>
      </c>
      <c r="AL42" s="190"/>
      <c r="AM42" s="190"/>
      <c r="AN42" s="190"/>
      <c r="AO42" s="190"/>
      <c r="AP42" s="190"/>
      <c r="AQ42" s="190"/>
      <c r="AR42" s="190"/>
      <c r="AS42" s="190"/>
      <c r="AT42" s="186">
        <v>0</v>
      </c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91">
        <v>74000</v>
      </c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 t="s">
        <v>45</v>
      </c>
      <c r="BW42" s="191"/>
      <c r="BX42" s="191"/>
      <c r="BY42" s="191"/>
      <c r="BZ42" s="191"/>
      <c r="CA42" s="191"/>
      <c r="CB42" s="191"/>
      <c r="CC42" s="191"/>
      <c r="CD42" s="191"/>
      <c r="CE42" s="191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5" t="s">
        <v>298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89" t="s">
        <v>228</v>
      </c>
      <c r="AF43" s="189"/>
      <c r="AG43" s="189"/>
      <c r="AH43" s="189"/>
      <c r="AI43" s="189"/>
      <c r="AJ43" s="189"/>
      <c r="AK43" s="190" t="s">
        <v>299</v>
      </c>
      <c r="AL43" s="190"/>
      <c r="AM43" s="190"/>
      <c r="AN43" s="190"/>
      <c r="AO43" s="190"/>
      <c r="AP43" s="190"/>
      <c r="AQ43" s="190"/>
      <c r="AR43" s="190"/>
      <c r="AS43" s="190"/>
      <c r="AT43" s="191">
        <v>0</v>
      </c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6">
        <v>15100</v>
      </c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1" t="s">
        <v>45</v>
      </c>
      <c r="BW43" s="191"/>
      <c r="BX43" s="191"/>
      <c r="BY43" s="191"/>
      <c r="BZ43" s="191"/>
      <c r="CA43" s="191"/>
      <c r="CB43" s="191"/>
      <c r="CC43" s="191"/>
      <c r="CD43" s="191"/>
      <c r="CE43" s="191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5" t="s">
        <v>300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89" t="s">
        <v>228</v>
      </c>
      <c r="AF44" s="189"/>
      <c r="AG44" s="189"/>
      <c r="AH44" s="189"/>
      <c r="AI44" s="189"/>
      <c r="AJ44" s="189"/>
      <c r="AK44" s="190" t="s">
        <v>301</v>
      </c>
      <c r="AL44" s="190"/>
      <c r="AM44" s="190"/>
      <c r="AN44" s="190"/>
      <c r="AO44" s="190"/>
      <c r="AP44" s="190"/>
      <c r="AQ44" s="190"/>
      <c r="AR44" s="190"/>
      <c r="AS44" s="190"/>
      <c r="AT44" s="199">
        <v>0</v>
      </c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>
        <v>0</v>
      </c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1" t="s">
        <v>45</v>
      </c>
      <c r="BW44" s="191"/>
      <c r="BX44" s="191"/>
      <c r="BY44" s="191"/>
      <c r="BZ44" s="191"/>
      <c r="CA44" s="191"/>
      <c r="CB44" s="191"/>
      <c r="CC44" s="191"/>
      <c r="CD44" s="191"/>
      <c r="CE44" s="191"/>
      <c r="CF44" s="2"/>
      <c r="CG44" s="2"/>
      <c r="CH44" s="2"/>
      <c r="CI44" s="2"/>
      <c r="CJ44" s="2"/>
      <c r="CK44" s="2"/>
    </row>
    <row r="45" spans="1:89" ht="70.5" customHeight="1" x14ac:dyDescent="0.2">
      <c r="A45" s="205" t="s">
        <v>302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189" t="s">
        <v>228</v>
      </c>
      <c r="AF45" s="189"/>
      <c r="AG45" s="189"/>
      <c r="AH45" s="189"/>
      <c r="AI45" s="189"/>
      <c r="AJ45" s="189"/>
      <c r="AK45" s="190" t="s">
        <v>303</v>
      </c>
      <c r="AL45" s="190"/>
      <c r="AM45" s="190"/>
      <c r="AN45" s="190"/>
      <c r="AO45" s="190"/>
      <c r="AP45" s="190"/>
      <c r="AQ45" s="190"/>
      <c r="AR45" s="190"/>
      <c r="AS45" s="190"/>
      <c r="AT45" s="196">
        <f>270000+102000</f>
        <v>372000</v>
      </c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>
        <v>123992.52</v>
      </c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1">
        <f>AT45-BK45</f>
        <v>248007.47999999998</v>
      </c>
      <c r="BW45" s="191"/>
      <c r="BX45" s="191"/>
      <c r="BY45" s="191"/>
      <c r="BZ45" s="191"/>
      <c r="CA45" s="191"/>
      <c r="CB45" s="191"/>
      <c r="CC45" s="191"/>
      <c r="CD45" s="191"/>
      <c r="CE45" s="191"/>
      <c r="CF45" s="2"/>
      <c r="CG45" s="2"/>
      <c r="CH45" s="2"/>
      <c r="CI45" s="2"/>
      <c r="CJ45" s="2"/>
      <c r="CK45" s="2"/>
    </row>
    <row r="46" spans="1:89" ht="36.75" customHeight="1" x14ac:dyDescent="0.2">
      <c r="A46" s="204" t="s">
        <v>304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189" t="s">
        <v>228</v>
      </c>
      <c r="AF46" s="189"/>
      <c r="AG46" s="189"/>
      <c r="AH46" s="189"/>
      <c r="AI46" s="189"/>
      <c r="AJ46" s="189"/>
      <c r="AK46" s="190" t="s">
        <v>305</v>
      </c>
      <c r="AL46" s="190"/>
      <c r="AM46" s="190"/>
      <c r="AN46" s="190"/>
      <c r="AO46" s="190"/>
      <c r="AP46" s="190"/>
      <c r="AQ46" s="190"/>
      <c r="AR46" s="190"/>
      <c r="AS46" s="190"/>
      <c r="AT46" s="191">
        <v>30000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 t="s">
        <v>45</v>
      </c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>
        <f t="shared" ref="BV46:BV47" si="7">AT46</f>
        <v>30000</v>
      </c>
      <c r="BW46" s="191"/>
      <c r="BX46" s="191"/>
      <c r="BY46" s="191"/>
      <c r="BZ46" s="191"/>
      <c r="CA46" s="191"/>
      <c r="CB46" s="191"/>
      <c r="CC46" s="191"/>
      <c r="CD46" s="191"/>
      <c r="CE46" s="191"/>
      <c r="CF46" s="2"/>
      <c r="CG46" s="2"/>
      <c r="CH46" s="2"/>
      <c r="CI46" s="2"/>
      <c r="CJ46" s="2"/>
      <c r="CK46" s="2"/>
    </row>
    <row r="47" spans="1:89" ht="36.75" customHeight="1" x14ac:dyDescent="0.2">
      <c r="A47" s="204" t="s">
        <v>306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189" t="s">
        <v>228</v>
      </c>
      <c r="AF47" s="189"/>
      <c r="AG47" s="189"/>
      <c r="AH47" s="189"/>
      <c r="AI47" s="189"/>
      <c r="AJ47" s="189"/>
      <c r="AK47" s="184" t="s">
        <v>307</v>
      </c>
      <c r="AL47" s="184"/>
      <c r="AM47" s="184"/>
      <c r="AN47" s="184"/>
      <c r="AO47" s="184"/>
      <c r="AP47" s="184"/>
      <c r="AQ47" s="184"/>
      <c r="AR47" s="184"/>
      <c r="AS47" s="184"/>
      <c r="AT47" s="194">
        <v>30000</v>
      </c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6" t="s">
        <v>45</v>
      </c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1">
        <f t="shared" si="7"/>
        <v>30000</v>
      </c>
      <c r="BW47" s="191"/>
      <c r="BX47" s="191"/>
      <c r="BY47" s="191"/>
      <c r="BZ47" s="191"/>
      <c r="CA47" s="191"/>
      <c r="CB47" s="191"/>
      <c r="CC47" s="191"/>
      <c r="CD47" s="191"/>
      <c r="CE47" s="191"/>
      <c r="CF47" s="2"/>
      <c r="CG47" s="2"/>
      <c r="CH47" s="2"/>
      <c r="CI47" s="2"/>
      <c r="CJ47" s="2"/>
      <c r="CK47" s="2"/>
    </row>
    <row r="48" spans="1:89" ht="36.75" customHeight="1" x14ac:dyDescent="0.2">
      <c r="A48" s="211" t="s">
        <v>308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183" t="s">
        <v>228</v>
      </c>
      <c r="AF48" s="183"/>
      <c r="AG48" s="183"/>
      <c r="AH48" s="183"/>
      <c r="AI48" s="183"/>
      <c r="AJ48" s="183"/>
      <c r="AK48" s="184" t="s">
        <v>309</v>
      </c>
      <c r="AL48" s="184"/>
      <c r="AM48" s="184"/>
      <c r="AN48" s="184"/>
      <c r="AO48" s="184"/>
      <c r="AP48" s="184"/>
      <c r="AQ48" s="184"/>
      <c r="AR48" s="184"/>
      <c r="AS48" s="184"/>
      <c r="AT48" s="194">
        <v>68100</v>
      </c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212">
        <v>31498</v>
      </c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186">
        <f>AT48-BK48</f>
        <v>36602</v>
      </c>
      <c r="BW48" s="186"/>
      <c r="BX48" s="186"/>
      <c r="BY48" s="186"/>
      <c r="BZ48" s="186"/>
      <c r="CA48" s="186"/>
      <c r="CB48" s="186"/>
      <c r="CC48" s="186"/>
      <c r="CD48" s="186"/>
      <c r="CE48" s="186"/>
      <c r="CF48" s="50"/>
      <c r="CG48" s="50"/>
      <c r="CH48" s="50"/>
      <c r="CI48" s="50"/>
      <c r="CJ48" s="50"/>
      <c r="CK48" s="50"/>
    </row>
    <row r="49" spans="1:8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55"/>
      <c r="AS49" s="55"/>
      <c r="AT49" s="56"/>
      <c r="AU49" s="56"/>
      <c r="AV49" s="56"/>
      <c r="AW49" s="56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56"/>
      <c r="BJ49" s="56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2"/>
      <c r="CG49" s="2"/>
      <c r="CH49" s="2"/>
      <c r="CI49" s="2"/>
      <c r="CJ49" s="2"/>
      <c r="CK49" s="2"/>
    </row>
    <row r="50" spans="1:89" ht="23.25" customHeight="1" x14ac:dyDescent="0.2">
      <c r="A50" s="214" t="s">
        <v>310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5" t="s">
        <v>311</v>
      </c>
      <c r="AF50" s="215"/>
      <c r="AG50" s="215"/>
      <c r="AH50" s="215"/>
      <c r="AI50" s="215"/>
      <c r="AJ50" s="215"/>
      <c r="AK50" s="216" t="s">
        <v>33</v>
      </c>
      <c r="AL50" s="216"/>
      <c r="AM50" s="216"/>
      <c r="AN50" s="216"/>
      <c r="AO50" s="216"/>
      <c r="AP50" s="216"/>
      <c r="AQ50" s="216"/>
      <c r="AR50" s="216"/>
      <c r="AS50" s="216"/>
      <c r="AT50" s="217">
        <f>стр1!BB13-AT6</f>
        <v>-1267179.3000000007</v>
      </c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8">
        <f>стр1!BX13-стр2!BK6</f>
        <v>2588502.8900000006</v>
      </c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9" t="s">
        <v>33</v>
      </c>
      <c r="BW50" s="219"/>
      <c r="BX50" s="219"/>
      <c r="BY50" s="219"/>
      <c r="BZ50" s="219"/>
      <c r="CA50" s="219"/>
      <c r="CB50" s="219"/>
      <c r="CC50" s="219"/>
      <c r="CD50" s="219"/>
      <c r="CE50" s="219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view="pageBreakPreview" topLeftCell="C23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7109375" style="1" customWidth="1"/>
    <col min="6" max="6" width="0.42578125" style="1" customWidth="1"/>
    <col min="7" max="7" width="1.42578125" style="1" customWidth="1"/>
    <col min="8" max="35" width="0.42578125" style="1" customWidth="1"/>
    <col min="36" max="36" width="10.7109375" style="1" customWidth="1"/>
    <col min="37" max="41" width="0.42578125" style="1" customWidth="1"/>
    <col min="42" max="42" width="1.42578125" style="1" customWidth="1"/>
    <col min="43" max="43" width="0.710937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5703125" style="1" customWidth="1"/>
    <col min="58" max="58" width="5.85546875" style="1" customWidth="1"/>
    <col min="59" max="59" width="0.7109375" style="1" customWidth="1"/>
    <col min="60" max="75" width="0.42578125" style="1" customWidth="1"/>
    <col min="76" max="76" width="1.42578125" style="1" customWidth="1"/>
    <col min="77" max="77" width="2.7109375" style="1" customWidth="1"/>
    <col min="78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.140625" style="1" customWidth="1"/>
    <col min="93" max="98" width="0.42578125" style="1" customWidth="1"/>
    <col min="99" max="100" width="0.42578125" style="1" hidden="1" customWidth="1"/>
    <col min="101" max="101" width="0.42578125" style="1" customWidth="1"/>
    <col min="102" max="102" width="0.5703125" style="1" customWidth="1"/>
    <col min="103" max="104" width="0.42578125" style="1" customWidth="1"/>
    <col min="105" max="105" width="1.42578125" style="1" customWidth="1"/>
    <col min="106" max="106" width="0.42578125" style="1" customWidth="1"/>
    <col min="107" max="107" width="5.7109375" style="1" customWidth="1"/>
    <col min="108" max="108" width="0.7109375" style="1" customWidth="1"/>
    <col min="109" max="16384" width="0.42578125" style="1"/>
  </cols>
  <sheetData>
    <row r="1" spans="1:107" ht="12.75" customHeight="1" x14ac:dyDescent="0.2">
      <c r="CL1" s="74" t="s">
        <v>312</v>
      </c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12.75" x14ac:dyDescent="0.2">
      <c r="A2" s="170" t="s">
        <v>313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</row>
    <row r="4" spans="1:107" ht="57" customHeight="1" x14ac:dyDescent="0.2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 t="s">
        <v>26</v>
      </c>
      <c r="AL4" s="84"/>
      <c r="AM4" s="84"/>
      <c r="AN4" s="84"/>
      <c r="AO4" s="84"/>
      <c r="AP4" s="84"/>
      <c r="AQ4" s="84" t="s">
        <v>314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28</v>
      </c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29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5" t="s">
        <v>30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</row>
    <row r="5" spans="1:107" x14ac:dyDescent="0.2">
      <c r="A5" s="86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7">
        <v>2</v>
      </c>
      <c r="AL5" s="87"/>
      <c r="AM5" s="87"/>
      <c r="AN5" s="87"/>
      <c r="AO5" s="87"/>
      <c r="AP5" s="87"/>
      <c r="AQ5" s="87">
        <v>3</v>
      </c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>
        <v>4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>
        <v>5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</row>
    <row r="6" spans="1:107" ht="23.25" customHeight="1" x14ac:dyDescent="0.2">
      <c r="B6" s="220" t="s">
        <v>315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1" t="s">
        <v>316</v>
      </c>
      <c r="AL6" s="221"/>
      <c r="AM6" s="221"/>
      <c r="AN6" s="221"/>
      <c r="AO6" s="221"/>
      <c r="AP6" s="221"/>
      <c r="AQ6" s="222" t="s">
        <v>33</v>
      </c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3">
        <f>BG37</f>
        <v>1267179.3000000007</v>
      </c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>
        <f>BZ37</f>
        <v>-2588502.8899999997</v>
      </c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4">
        <f>BZ6-BG6</f>
        <v>-3855682.1900000004</v>
      </c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</row>
    <row r="7" spans="1:107" ht="11.25" customHeight="1" x14ac:dyDescent="0.2">
      <c r="B7" s="225" t="s">
        <v>229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</row>
    <row r="8" spans="1:107" ht="23.25" customHeight="1" x14ac:dyDescent="0.2">
      <c r="B8" s="229" t="s">
        <v>317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30" t="s">
        <v>318</v>
      </c>
      <c r="AL8" s="230"/>
      <c r="AM8" s="230"/>
      <c r="AN8" s="230"/>
      <c r="AO8" s="230"/>
      <c r="AP8" s="230"/>
      <c r="AQ8" s="227" t="s">
        <v>33</v>
      </c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168" t="s">
        <v>45</v>
      </c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 t="s">
        <v>45</v>
      </c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231" t="s">
        <v>45</v>
      </c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</row>
    <row r="9" spans="1:107" ht="12" customHeight="1" x14ac:dyDescent="0.2">
      <c r="B9" s="232" t="s">
        <v>319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0"/>
      <c r="AL9" s="230"/>
      <c r="AM9" s="230"/>
      <c r="AN9" s="230"/>
      <c r="AO9" s="230"/>
      <c r="AP9" s="230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</row>
    <row r="10" spans="1:107" ht="5.25" hidden="1" customHeight="1" x14ac:dyDescent="0.2">
      <c r="A10" s="59"/>
      <c r="B10" s="233" t="s">
        <v>45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0"/>
      <c r="AL10" s="230"/>
      <c r="AM10" s="230"/>
      <c r="AN10" s="230"/>
      <c r="AO10" s="230"/>
      <c r="AP10" s="230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</row>
    <row r="11" spans="1:107" ht="48" customHeight="1" x14ac:dyDescent="0.2">
      <c r="A11" s="59"/>
      <c r="B11" s="234" t="s">
        <v>320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0" t="s">
        <v>321</v>
      </c>
      <c r="AL11" s="230"/>
      <c r="AM11" s="230"/>
      <c r="AN11" s="230"/>
      <c r="AO11" s="230"/>
      <c r="AP11" s="230"/>
      <c r="AQ11" s="168" t="s">
        <v>45</v>
      </c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 t="s">
        <v>45</v>
      </c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 t="s">
        <v>45</v>
      </c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228" t="s">
        <v>45</v>
      </c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</row>
    <row r="12" spans="1:107" ht="47.25" customHeight="1" x14ac:dyDescent="0.2">
      <c r="A12" s="59"/>
      <c r="B12" s="234" t="s">
        <v>322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0" t="s">
        <v>323</v>
      </c>
      <c r="AL12" s="230"/>
      <c r="AM12" s="230"/>
      <c r="AN12" s="230"/>
      <c r="AO12" s="230"/>
      <c r="AP12" s="230"/>
      <c r="AQ12" s="168" t="s">
        <v>45</v>
      </c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 t="s">
        <v>45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 t="s">
        <v>45</v>
      </c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231" t="s">
        <v>45</v>
      </c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</row>
    <row r="13" spans="1:107" ht="15" customHeight="1" x14ac:dyDescent="0.2">
      <c r="A13" s="59"/>
      <c r="B13" s="233" t="s">
        <v>45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0"/>
      <c r="AL13" s="230"/>
      <c r="AM13" s="230"/>
      <c r="AN13" s="230"/>
      <c r="AO13" s="230"/>
      <c r="AP13" s="230"/>
      <c r="AQ13" s="227" t="s">
        <v>45</v>
      </c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168" t="s">
        <v>45</v>
      </c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 t="s">
        <v>45</v>
      </c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228" t="s">
        <v>45</v>
      </c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</row>
    <row r="14" spans="1:107" ht="15" customHeight="1" x14ac:dyDescent="0.2">
      <c r="A14" s="59"/>
      <c r="B14" s="233" t="s">
        <v>45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0"/>
      <c r="AL14" s="230"/>
      <c r="AM14" s="230"/>
      <c r="AN14" s="230"/>
      <c r="AO14" s="230"/>
      <c r="AP14" s="230"/>
      <c r="AQ14" s="227" t="s">
        <v>45</v>
      </c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168" t="s">
        <v>45</v>
      </c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 t="s">
        <v>45</v>
      </c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228" t="s">
        <v>45</v>
      </c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</row>
    <row r="15" spans="1:107" ht="23.25" customHeight="1" x14ac:dyDescent="0.2">
      <c r="B15" s="229" t="s">
        <v>324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30" t="s">
        <v>325</v>
      </c>
      <c r="AL15" s="230"/>
      <c r="AM15" s="230"/>
      <c r="AN15" s="230"/>
      <c r="AO15" s="230"/>
      <c r="AP15" s="230"/>
      <c r="AQ15" s="227" t="s">
        <v>33</v>
      </c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168" t="s">
        <v>45</v>
      </c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 t="s">
        <v>45</v>
      </c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228" t="s">
        <v>45</v>
      </c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</row>
    <row r="16" spans="1:107" ht="15" customHeight="1" x14ac:dyDescent="0.2">
      <c r="A16" s="60" t="s">
        <v>319</v>
      </c>
      <c r="B16" s="235" t="s">
        <v>319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0" t="s">
        <v>45</v>
      </c>
      <c r="AL16" s="230"/>
      <c r="AM16" s="230"/>
      <c r="AN16" s="230"/>
      <c r="AO16" s="230"/>
      <c r="AP16" s="230"/>
      <c r="AQ16" s="227" t="s">
        <v>45</v>
      </c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168" t="s">
        <v>45</v>
      </c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 t="s">
        <v>45</v>
      </c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228" t="s">
        <v>45</v>
      </c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</row>
    <row r="17" spans="1:107" ht="15" customHeight="1" x14ac:dyDescent="0.2">
      <c r="A17" s="59"/>
      <c r="B17" s="233" t="s">
        <v>45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0"/>
      <c r="AL17" s="230"/>
      <c r="AM17" s="230"/>
      <c r="AN17" s="230"/>
      <c r="AO17" s="230"/>
      <c r="AP17" s="230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</row>
    <row r="18" spans="1:107" ht="15" customHeight="1" x14ac:dyDescent="0.2">
      <c r="A18" s="59"/>
      <c r="B18" s="233" t="s">
        <v>45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26" t="s">
        <v>45</v>
      </c>
      <c r="AL18" s="226"/>
      <c r="AM18" s="226"/>
      <c r="AN18" s="226"/>
      <c r="AO18" s="226"/>
      <c r="AP18" s="226"/>
      <c r="AQ18" s="227" t="s">
        <v>45</v>
      </c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168" t="s">
        <v>45</v>
      </c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 t="s">
        <v>45</v>
      </c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228" t="s">
        <v>45</v>
      </c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</row>
    <row r="19" spans="1:107" ht="15" customHeight="1" x14ac:dyDescent="0.2">
      <c r="A19" s="59"/>
      <c r="B19" s="233" t="s">
        <v>45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26" t="s">
        <v>45</v>
      </c>
      <c r="AL19" s="226"/>
      <c r="AM19" s="226"/>
      <c r="AN19" s="226"/>
      <c r="AO19" s="226"/>
      <c r="AP19" s="226"/>
      <c r="AQ19" s="227" t="s">
        <v>45</v>
      </c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168" t="s">
        <v>45</v>
      </c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 t="s">
        <v>45</v>
      </c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228" t="s">
        <v>45</v>
      </c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</row>
    <row r="20" spans="1:107" ht="15" customHeight="1" x14ac:dyDescent="0.2">
      <c r="A20" s="59"/>
      <c r="B20" s="233" t="s">
        <v>45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26" t="s">
        <v>45</v>
      </c>
      <c r="AL20" s="226"/>
      <c r="AM20" s="226"/>
      <c r="AN20" s="226"/>
      <c r="AO20" s="226"/>
      <c r="AP20" s="226"/>
      <c r="AQ20" s="227" t="s">
        <v>45</v>
      </c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168" t="s">
        <v>45</v>
      </c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 t="s">
        <v>45</v>
      </c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228" t="s">
        <v>45</v>
      </c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</row>
    <row r="21" spans="1:107" ht="15" customHeight="1" x14ac:dyDescent="0.2">
      <c r="A21" s="59"/>
      <c r="B21" s="233" t="s">
        <v>45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26" t="s">
        <v>45</v>
      </c>
      <c r="AL21" s="226"/>
      <c r="AM21" s="226"/>
      <c r="AN21" s="226"/>
      <c r="AO21" s="226"/>
      <c r="AP21" s="226"/>
      <c r="AQ21" s="227" t="s">
        <v>45</v>
      </c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168" t="s">
        <v>45</v>
      </c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 t="s">
        <v>45</v>
      </c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228" t="s">
        <v>45</v>
      </c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</row>
    <row r="22" spans="1:107" ht="15" customHeight="1" x14ac:dyDescent="0.2">
      <c r="A22" s="59"/>
      <c r="B22" s="233" t="s">
        <v>45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26" t="s">
        <v>45</v>
      </c>
      <c r="AL22" s="226"/>
      <c r="AM22" s="226"/>
      <c r="AN22" s="226"/>
      <c r="AO22" s="226"/>
      <c r="AP22" s="226"/>
      <c r="AQ22" s="227" t="s">
        <v>45</v>
      </c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168" t="s">
        <v>45</v>
      </c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 t="s">
        <v>45</v>
      </c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228" t="s">
        <v>45</v>
      </c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</row>
    <row r="23" spans="1:107" ht="15" customHeight="1" x14ac:dyDescent="0.2">
      <c r="A23" s="59"/>
      <c r="B23" s="233" t="s">
        <v>45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26" t="s">
        <v>45</v>
      </c>
      <c r="AL23" s="226"/>
      <c r="AM23" s="226"/>
      <c r="AN23" s="226"/>
      <c r="AO23" s="226"/>
      <c r="AP23" s="226"/>
      <c r="AQ23" s="227" t="s">
        <v>45</v>
      </c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168" t="s">
        <v>45</v>
      </c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 t="s">
        <v>45</v>
      </c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228" t="s">
        <v>45</v>
      </c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</row>
    <row r="24" spans="1:107" ht="15" customHeight="1" x14ac:dyDescent="0.2">
      <c r="A24" s="59"/>
      <c r="B24" s="233" t="s">
        <v>45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26" t="s">
        <v>45</v>
      </c>
      <c r="AL24" s="226"/>
      <c r="AM24" s="226"/>
      <c r="AN24" s="226"/>
      <c r="AO24" s="226"/>
      <c r="AP24" s="226"/>
      <c r="AQ24" s="227" t="s">
        <v>45</v>
      </c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168" t="s">
        <v>45</v>
      </c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 t="s">
        <v>45</v>
      </c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228" t="s">
        <v>45</v>
      </c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</row>
    <row r="25" spans="1:107" ht="15" customHeight="1" x14ac:dyDescent="0.2">
      <c r="A25" s="59"/>
      <c r="B25" s="233" t="s">
        <v>45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26" t="s">
        <v>45</v>
      </c>
      <c r="AL25" s="226"/>
      <c r="AM25" s="226"/>
      <c r="AN25" s="226"/>
      <c r="AO25" s="226"/>
      <c r="AP25" s="226"/>
      <c r="AQ25" s="227" t="s">
        <v>45</v>
      </c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168" t="s">
        <v>45</v>
      </c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 t="s">
        <v>45</v>
      </c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228" t="s">
        <v>45</v>
      </c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</row>
    <row r="26" spans="1:107" ht="15" customHeight="1" x14ac:dyDescent="0.2">
      <c r="A26" s="59"/>
      <c r="B26" s="233" t="s">
        <v>45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26" t="s">
        <v>45</v>
      </c>
      <c r="AL26" s="226"/>
      <c r="AM26" s="226"/>
      <c r="AN26" s="226"/>
      <c r="AO26" s="226"/>
      <c r="AP26" s="226"/>
      <c r="AQ26" s="227" t="s">
        <v>45</v>
      </c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168" t="s">
        <v>45</v>
      </c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 t="s">
        <v>45</v>
      </c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228" t="s">
        <v>45</v>
      </c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</row>
    <row r="27" spans="1:107" ht="15" customHeight="1" x14ac:dyDescent="0.2">
      <c r="A27" s="59"/>
      <c r="B27" s="233" t="s">
        <v>45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26" t="s">
        <v>45</v>
      </c>
      <c r="AL27" s="226"/>
      <c r="AM27" s="226"/>
      <c r="AN27" s="226"/>
      <c r="AO27" s="226"/>
      <c r="AP27" s="226"/>
      <c r="AQ27" s="227" t="s">
        <v>45</v>
      </c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168" t="s">
        <v>45</v>
      </c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 t="s">
        <v>45</v>
      </c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228" t="s">
        <v>45</v>
      </c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</row>
    <row r="28" spans="1:107" ht="15" hidden="1" customHeight="1" x14ac:dyDescent="0.2">
      <c r="A28" s="59"/>
      <c r="B28" s="233" t="s">
        <v>45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26" t="s">
        <v>45</v>
      </c>
      <c r="AL28" s="226"/>
      <c r="AM28" s="226"/>
      <c r="AN28" s="226"/>
      <c r="AO28" s="226"/>
      <c r="AP28" s="226"/>
      <c r="AQ28" s="227" t="s">
        <v>45</v>
      </c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168" t="s">
        <v>45</v>
      </c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 t="s">
        <v>45</v>
      </c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228" t="s">
        <v>45</v>
      </c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</row>
    <row r="29" spans="1:107" ht="15" hidden="1" customHeight="1" x14ac:dyDescent="0.2">
      <c r="A29" s="59"/>
      <c r="B29" s="233" t="s">
        <v>45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26" t="s">
        <v>45</v>
      </c>
      <c r="AL29" s="226"/>
      <c r="AM29" s="226"/>
      <c r="AN29" s="226"/>
      <c r="AO29" s="226"/>
      <c r="AP29" s="226"/>
      <c r="AQ29" s="227" t="s">
        <v>45</v>
      </c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168" t="s">
        <v>45</v>
      </c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 t="s">
        <v>45</v>
      </c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228" t="s">
        <v>45</v>
      </c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</row>
    <row r="30" spans="1:107" ht="15" hidden="1" customHeight="1" x14ac:dyDescent="0.2">
      <c r="A30" s="59"/>
      <c r="B30" s="233" t="s">
        <v>45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26" t="s">
        <v>45</v>
      </c>
      <c r="AL30" s="226"/>
      <c r="AM30" s="226"/>
      <c r="AN30" s="226"/>
      <c r="AO30" s="226"/>
      <c r="AP30" s="226"/>
      <c r="AQ30" s="227" t="s">
        <v>45</v>
      </c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168" t="s">
        <v>45</v>
      </c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 t="s">
        <v>45</v>
      </c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228" t="s">
        <v>45</v>
      </c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</row>
    <row r="31" spans="1:107" ht="15" hidden="1" customHeight="1" x14ac:dyDescent="0.2">
      <c r="A31" s="59"/>
      <c r="B31" s="233" t="s">
        <v>45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26" t="s">
        <v>45</v>
      </c>
      <c r="AL31" s="226"/>
      <c r="AM31" s="226"/>
      <c r="AN31" s="226"/>
      <c r="AO31" s="226"/>
      <c r="AP31" s="226"/>
      <c r="AQ31" s="227" t="s">
        <v>45</v>
      </c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168" t="s">
        <v>45</v>
      </c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 t="s">
        <v>45</v>
      </c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228" t="s">
        <v>45</v>
      </c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</row>
    <row r="32" spans="1:107" ht="15" hidden="1" customHeight="1" x14ac:dyDescent="0.2">
      <c r="A32" s="59"/>
      <c r="B32" s="233" t="s">
        <v>45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26" t="s">
        <v>45</v>
      </c>
      <c r="AL32" s="226"/>
      <c r="AM32" s="226"/>
      <c r="AN32" s="226"/>
      <c r="AO32" s="226"/>
      <c r="AP32" s="226"/>
      <c r="AQ32" s="227" t="s">
        <v>45</v>
      </c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168" t="s">
        <v>45</v>
      </c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 t="s">
        <v>45</v>
      </c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228" t="s">
        <v>45</v>
      </c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</row>
    <row r="33" spans="1:112" ht="15" customHeight="1" x14ac:dyDescent="0.2">
      <c r="A33" s="59"/>
      <c r="B33" s="233" t="s">
        <v>45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26" t="s">
        <v>45</v>
      </c>
      <c r="AL33" s="226"/>
      <c r="AM33" s="226"/>
      <c r="AN33" s="226"/>
      <c r="AO33" s="226"/>
      <c r="AP33" s="226"/>
      <c r="AQ33" s="227" t="s">
        <v>45</v>
      </c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168" t="s">
        <v>45</v>
      </c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 t="s">
        <v>45</v>
      </c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228" t="s">
        <v>45</v>
      </c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</row>
    <row r="34" spans="1:112" ht="15" customHeight="1" x14ac:dyDescent="0.2">
      <c r="A34" s="59"/>
      <c r="B34" s="233" t="s">
        <v>45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26" t="s">
        <v>45</v>
      </c>
      <c r="AL34" s="226"/>
      <c r="AM34" s="226"/>
      <c r="AN34" s="226"/>
      <c r="AO34" s="226"/>
      <c r="AP34" s="226"/>
      <c r="AQ34" s="227" t="s">
        <v>45</v>
      </c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168" t="s">
        <v>45</v>
      </c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 t="s">
        <v>45</v>
      </c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228" t="s">
        <v>45</v>
      </c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</row>
    <row r="35" spans="1:112" ht="15" customHeight="1" x14ac:dyDescent="0.2">
      <c r="A35" s="59"/>
      <c r="B35" s="233" t="s">
        <v>45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26" t="s">
        <v>45</v>
      </c>
      <c r="AL35" s="226"/>
      <c r="AM35" s="226"/>
      <c r="AN35" s="226"/>
      <c r="AO35" s="226"/>
      <c r="AP35" s="226"/>
      <c r="AQ35" s="227" t="s">
        <v>45</v>
      </c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168" t="s">
        <v>45</v>
      </c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 t="s">
        <v>45</v>
      </c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228" t="s">
        <v>45</v>
      </c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</row>
    <row r="36" spans="1:112" ht="15" customHeight="1" x14ac:dyDescent="0.2">
      <c r="A36" s="59"/>
      <c r="B36" s="233" t="s">
        <v>45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26" t="s">
        <v>45</v>
      </c>
      <c r="AL36" s="226"/>
      <c r="AM36" s="226"/>
      <c r="AN36" s="226"/>
      <c r="AO36" s="226"/>
      <c r="AP36" s="226"/>
      <c r="AQ36" s="227" t="s">
        <v>45</v>
      </c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168" t="s">
        <v>45</v>
      </c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 t="s">
        <v>45</v>
      </c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228" t="s">
        <v>45</v>
      </c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</row>
    <row r="37" spans="1:112" ht="15" customHeight="1" x14ac:dyDescent="0.2">
      <c r="B37" s="236" t="s">
        <v>326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0" t="s">
        <v>327</v>
      </c>
      <c r="AL37" s="230"/>
      <c r="AM37" s="230"/>
      <c r="AN37" s="230"/>
      <c r="AO37" s="230"/>
      <c r="AP37" s="230"/>
      <c r="AQ37" s="227" t="s">
        <v>328</v>
      </c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168">
        <f>BG38+BG39</f>
        <v>1267179.3000000007</v>
      </c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>
        <f>BZ38+BZ39</f>
        <v>-2588502.8899999997</v>
      </c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231">
        <f>BG37-BZ37</f>
        <v>3855682.1900000004</v>
      </c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</row>
    <row r="38" spans="1:112" ht="15" customHeight="1" x14ac:dyDescent="0.2">
      <c r="B38" s="236" t="s">
        <v>329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0" t="s">
        <v>330</v>
      </c>
      <c r="AL38" s="230"/>
      <c r="AM38" s="230"/>
      <c r="AN38" s="230"/>
      <c r="AO38" s="230"/>
      <c r="AP38" s="230"/>
      <c r="AQ38" s="227" t="s">
        <v>331</v>
      </c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168">
        <f>-стр1!BB13</f>
        <v>-16056400</v>
      </c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237">
        <v>-9058140.1699999999</v>
      </c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28" t="s">
        <v>33</v>
      </c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</row>
    <row r="39" spans="1:112" ht="15" customHeight="1" x14ac:dyDescent="0.2">
      <c r="A39" s="59"/>
      <c r="B39" s="236" t="s">
        <v>332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8" t="s">
        <v>333</v>
      </c>
      <c r="AL39" s="238"/>
      <c r="AM39" s="238"/>
      <c r="AN39" s="238"/>
      <c r="AO39" s="238"/>
      <c r="AP39" s="238"/>
      <c r="AQ39" s="239" t="s">
        <v>334</v>
      </c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40">
        <f>стр2!AT6</f>
        <v>17323579.300000001</v>
      </c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1">
        <v>6469637.2800000003</v>
      </c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2" t="s">
        <v>33</v>
      </c>
      <c r="CP39" s="242"/>
      <c r="CQ39" s="242"/>
      <c r="CR39" s="242"/>
      <c r="CS39" s="242"/>
      <c r="CT39" s="242"/>
      <c r="CU39" s="242"/>
      <c r="CV39" s="242"/>
      <c r="CW39" s="242"/>
      <c r="CX39" s="242"/>
      <c r="CY39" s="242"/>
      <c r="CZ39" s="242"/>
      <c r="DA39" s="242"/>
      <c r="DB39" s="242"/>
      <c r="DC39" s="242"/>
    </row>
    <row r="41" spans="1:112" ht="11.25" customHeight="1" x14ac:dyDescent="0.2">
      <c r="A41" s="1" t="s">
        <v>335</v>
      </c>
      <c r="C41" s="1" t="s">
        <v>335</v>
      </c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F41" s="243" t="s">
        <v>336</v>
      </c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</row>
    <row r="42" spans="1:112" ht="11.25" customHeight="1" x14ac:dyDescent="0.2">
      <c r="A42" s="61"/>
      <c r="U42" s="244" t="s">
        <v>337</v>
      </c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62"/>
      <c r="BB42" s="62"/>
      <c r="BC42" s="62"/>
      <c r="BD42" s="62"/>
      <c r="BE42" s="62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</row>
    <row r="43" spans="1:112" ht="20.25" customHeight="1" x14ac:dyDescent="0.2">
      <c r="A43" s="1" t="s">
        <v>338</v>
      </c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2"/>
      <c r="BB43" s="62"/>
      <c r="BC43" s="62"/>
      <c r="BD43" s="62"/>
      <c r="BE43" s="62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</row>
    <row r="44" spans="1:112" ht="11.25" customHeight="1" x14ac:dyDescent="0.2">
      <c r="C44" s="1" t="s">
        <v>339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M44" s="243" t="s">
        <v>340</v>
      </c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</row>
    <row r="45" spans="1:112" ht="9.75" customHeight="1" x14ac:dyDescent="0.2">
      <c r="C45" s="1" t="s">
        <v>341</v>
      </c>
      <c r="T45" s="62"/>
      <c r="U45" s="62"/>
      <c r="V45" s="62"/>
      <c r="W45" s="62"/>
      <c r="X45" s="62"/>
      <c r="Y45" s="62"/>
      <c r="Z45" s="62"/>
      <c r="AA45" s="62"/>
      <c r="AB45" s="244" t="s">
        <v>337</v>
      </c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62"/>
      <c r="BI45" s="62"/>
      <c r="BJ45" s="62"/>
      <c r="BK45" s="62"/>
      <c r="BL45" s="62"/>
      <c r="BM45" s="244" t="s">
        <v>342</v>
      </c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62"/>
      <c r="DD45" s="62"/>
      <c r="DE45" s="62"/>
      <c r="DF45" s="62"/>
      <c r="DG45" s="62"/>
      <c r="DH45" s="62"/>
    </row>
    <row r="46" spans="1:112" ht="15" customHeight="1" x14ac:dyDescent="0.2">
      <c r="A46" s="80" t="s">
        <v>343</v>
      </c>
      <c r="B46" s="80"/>
      <c r="T46" s="62"/>
      <c r="U46" s="62"/>
      <c r="V46" s="62"/>
      <c r="W46" s="62"/>
      <c r="X46" s="62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2"/>
      <c r="BI46" s="62"/>
      <c r="BJ46" s="62"/>
      <c r="BK46" s="6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2"/>
      <c r="DD46" s="62"/>
      <c r="DE46" s="62"/>
      <c r="DF46" s="62"/>
      <c r="DG46" s="62"/>
      <c r="DH46" s="62"/>
    </row>
    <row r="47" spans="1:112" ht="10.5" customHeight="1" x14ac:dyDescent="0.2">
      <c r="C47" s="1" t="s">
        <v>338</v>
      </c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F47" s="243" t="s">
        <v>344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</row>
    <row r="48" spans="1:112" ht="18" customHeight="1" x14ac:dyDescent="0.2">
      <c r="A48" s="64"/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244" t="s">
        <v>337</v>
      </c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62"/>
      <c r="BB48" s="62"/>
      <c r="BC48" s="62"/>
      <c r="BD48" s="62"/>
      <c r="BE48" s="62"/>
      <c r="BF48" s="244" t="s">
        <v>342</v>
      </c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</row>
    <row r="49" spans="1:112" ht="18" customHeight="1" x14ac:dyDescent="0.2">
      <c r="A49" s="66"/>
      <c r="B49" s="3"/>
      <c r="AW49" s="67"/>
    </row>
    <row r="50" spans="1:112" s="61" customFormat="1" ht="18" customHeight="1" x14ac:dyDescent="0.2">
      <c r="A50" s="68"/>
      <c r="B50" s="69"/>
      <c r="C50" s="80" t="s">
        <v>343</v>
      </c>
      <c r="D50" s="80"/>
      <c r="E50" s="245" t="s">
        <v>345</v>
      </c>
      <c r="F50" s="245"/>
      <c r="G50" s="245"/>
      <c r="H50" s="245"/>
      <c r="I50" s="77" t="s">
        <v>343</v>
      </c>
      <c r="J50" s="77"/>
      <c r="K50" s="73" t="s">
        <v>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7">
        <v>2022</v>
      </c>
      <c r="AJ50" s="77"/>
      <c r="AK50" s="77"/>
      <c r="AL50" s="77"/>
      <c r="AM50" s="246"/>
      <c r="AN50" s="246"/>
      <c r="AO50" s="1" t="s">
        <v>346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347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2023-02-03T10:30:23Z</dcterms:created>
  <dcterms:modified xsi:type="dcterms:W3CDTF">2023-02-03T10:30:23Z</dcterms:modified>
</cp:coreProperties>
</file>